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UNTP" sheetId="5" r:id="rId1"/>
  </sheets>
  <calcPr calcId="125725"/>
</workbook>
</file>

<file path=xl/calcChain.xml><?xml version="1.0" encoding="utf-8"?>
<calcChain xmlns="http://schemas.openxmlformats.org/spreadsheetml/2006/main">
  <c r="Z55" i="5"/>
  <c r="Z54"/>
  <c r="Z53"/>
  <c r="Z52" s="1"/>
  <c r="Z51" s="1"/>
  <c r="P31"/>
  <c r="P28"/>
  <c r="P26" s="1"/>
  <c r="P29"/>
  <c r="P30"/>
  <c r="P25" l="1"/>
  <c r="P24" s="1"/>
  <c r="P27"/>
  <c r="Q43" l="1"/>
  <c r="Q42"/>
  <c r="Q41"/>
  <c r="Q40" s="1"/>
  <c r="Q39" s="1"/>
  <c r="E57"/>
  <c r="E56"/>
  <c r="E55"/>
  <c r="E54" s="1"/>
  <c r="E53" s="1"/>
  <c r="J37"/>
  <c r="J36" l="1"/>
  <c r="J26" s="1"/>
  <c r="J25" s="1"/>
  <c r="E17" l="1"/>
  <c r="E16"/>
  <c r="E10" s="1"/>
  <c r="E9" s="1"/>
  <c r="Y55"/>
  <c r="X55"/>
  <c r="W55"/>
  <c r="Y54"/>
  <c r="X54"/>
  <c r="W54"/>
  <c r="H57"/>
  <c r="G57"/>
  <c r="F57"/>
  <c r="Y53"/>
  <c r="Y52" s="1"/>
  <c r="Y51" s="1"/>
  <c r="X53"/>
  <c r="X52" s="1"/>
  <c r="X51" s="1"/>
  <c r="W53"/>
  <c r="W52" s="1"/>
  <c r="W51" s="1"/>
  <c r="H56"/>
  <c r="G56"/>
  <c r="F56"/>
  <c r="H55"/>
  <c r="H54" s="1"/>
  <c r="H53" s="1"/>
  <c r="G55"/>
  <c r="G54" s="1"/>
  <c r="G53" s="1"/>
  <c r="F55"/>
  <c r="F54" s="1"/>
  <c r="F53" s="1"/>
  <c r="AA46"/>
  <c r="AA37" s="1"/>
  <c r="Z45"/>
  <c r="H48"/>
  <c r="H43" s="1"/>
  <c r="H42" s="1"/>
  <c r="Y44"/>
  <c r="G47"/>
  <c r="G49" s="1"/>
  <c r="X43"/>
  <c r="F46"/>
  <c r="F44" s="1"/>
  <c r="W42"/>
  <c r="Z41"/>
  <c r="Z37" s="1"/>
  <c r="Y40"/>
  <c r="Y36" s="1"/>
  <c r="X39"/>
  <c r="X37" s="1"/>
  <c r="W38"/>
  <c r="W37" s="1"/>
  <c r="Q34"/>
  <c r="I35"/>
  <c r="I26" s="1"/>
  <c r="I25" s="1"/>
  <c r="Q33"/>
  <c r="H34"/>
  <c r="H28" s="1"/>
  <c r="Q32"/>
  <c r="Q26" s="1"/>
  <c r="G33"/>
  <c r="G28" s="1"/>
  <c r="F32"/>
  <c r="F26" s="1"/>
  <c r="F25" s="1"/>
  <c r="E31"/>
  <c r="E30"/>
  <c r="E29"/>
  <c r="E28" s="1"/>
  <c r="P43"/>
  <c r="AA26"/>
  <c r="W26"/>
  <c r="P42"/>
  <c r="H27"/>
  <c r="AA25"/>
  <c r="AA20" s="1"/>
  <c r="W25"/>
  <c r="W21" s="1"/>
  <c r="P41"/>
  <c r="P40" s="1"/>
  <c r="P39" s="1"/>
  <c r="Z24"/>
  <c r="Z26" s="1"/>
  <c r="Y24"/>
  <c r="Y26" s="1"/>
  <c r="X24"/>
  <c r="X26" s="1"/>
  <c r="Z23"/>
  <c r="Y23"/>
  <c r="X23"/>
  <c r="Z22"/>
  <c r="Z21" s="1"/>
  <c r="Y22"/>
  <c r="Y21" s="1"/>
  <c r="X22"/>
  <c r="X19" s="1"/>
  <c r="X18" s="1"/>
  <c r="Q20"/>
  <c r="Q19"/>
  <c r="Q17" s="1"/>
  <c r="AA16"/>
  <c r="AA11" s="1"/>
  <c r="W16"/>
  <c r="W11" s="1"/>
  <c r="J17"/>
  <c r="I17"/>
  <c r="J16"/>
  <c r="J10" s="1"/>
  <c r="J9" s="1"/>
  <c r="I16"/>
  <c r="I11" s="1"/>
  <c r="Z15"/>
  <c r="Y15"/>
  <c r="X15"/>
  <c r="H15"/>
  <c r="H12" s="1"/>
  <c r="Z14"/>
  <c r="Y14"/>
  <c r="X14"/>
  <c r="G14"/>
  <c r="G12" s="1"/>
  <c r="Z13"/>
  <c r="Z11" s="1"/>
  <c r="Y13"/>
  <c r="Y11" s="1"/>
  <c r="X13"/>
  <c r="X12" s="1"/>
  <c r="P13"/>
  <c r="P12" s="1"/>
  <c r="F13"/>
  <c r="F11" s="1"/>
  <c r="H10"/>
  <c r="H9" s="1"/>
  <c r="AA10" l="1"/>
  <c r="AA9" s="1"/>
  <c r="F27"/>
  <c r="Z35"/>
  <c r="Z34" s="1"/>
  <c r="Z10"/>
  <c r="Z9" s="1"/>
  <c r="G44"/>
  <c r="G43"/>
  <c r="G42" s="1"/>
  <c r="W10"/>
  <c r="W9" s="1"/>
  <c r="Z20"/>
  <c r="G27"/>
  <c r="Y20"/>
  <c r="X20"/>
  <c r="G26"/>
  <c r="G25" s="1"/>
  <c r="Y35"/>
  <c r="Y34" s="1"/>
  <c r="Z19"/>
  <c r="Z18" s="1"/>
  <c r="F28"/>
  <c r="Y19"/>
  <c r="Y18" s="1"/>
  <c r="H11"/>
  <c r="P10"/>
  <c r="P9" s="1"/>
  <c r="W20"/>
  <c r="E27"/>
  <c r="I28"/>
  <c r="F43"/>
  <c r="F42" s="1"/>
  <c r="Z12"/>
  <c r="H26"/>
  <c r="H25" s="1"/>
  <c r="Y37"/>
  <c r="H45"/>
  <c r="G45"/>
  <c r="AA21"/>
  <c r="Q27"/>
  <c r="F45"/>
  <c r="H49"/>
  <c r="F12"/>
  <c r="AA36"/>
  <c r="E26"/>
  <c r="E25" s="1"/>
  <c r="X36"/>
  <c r="I27"/>
  <c r="AA35"/>
  <c r="AA34" s="1"/>
  <c r="H44"/>
  <c r="F49"/>
  <c r="E11"/>
  <c r="Q16"/>
  <c r="Q15" s="1"/>
  <c r="X21"/>
  <c r="Q25"/>
  <c r="Q24" s="1"/>
  <c r="Z36"/>
  <c r="X11"/>
  <c r="Q18"/>
  <c r="W36"/>
  <c r="I10"/>
  <c r="I9" s="1"/>
  <c r="J11"/>
  <c r="Y12"/>
  <c r="X10"/>
  <c r="X9" s="1"/>
  <c r="P11"/>
  <c r="X35"/>
  <c r="X34" s="1"/>
  <c r="Y10"/>
  <c r="Y9" s="1"/>
  <c r="F10"/>
  <c r="F9" s="1"/>
  <c r="G11"/>
  <c r="G10"/>
  <c r="G9" s="1"/>
  <c r="W35"/>
  <c r="W34" s="1"/>
</calcChain>
</file>

<file path=xl/comments1.xml><?xml version="1.0" encoding="utf-8"?>
<comments xmlns="http://schemas.openxmlformats.org/spreadsheetml/2006/main">
  <authors>
    <author>Bazsi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1 percenkénti sorozatok, nem a pihenő 1 perc</t>
        </r>
      </text>
    </comment>
    <comment ref="V16" authorId="0">
      <text>
        <r>
          <rPr>
            <b/>
            <sz val="9"/>
            <color indexed="81"/>
            <rFont val="Tahoma"/>
            <family val="2"/>
            <charset val="238"/>
          </rPr>
          <t>1 percenkénti sorozatok, nem a pihenő 1 perc</t>
        </r>
      </text>
    </comment>
    <comment ref="V25" authorId="0">
      <text>
        <r>
          <rPr>
            <b/>
            <sz val="9"/>
            <color indexed="81"/>
            <rFont val="Tahoma"/>
            <family val="2"/>
            <charset val="238"/>
          </rPr>
          <t>1 percenkénti sorozatok, nem a pihenő 1 perc</t>
        </r>
      </text>
    </comment>
    <comment ref="O41" authorId="0">
      <text>
        <r>
          <rPr>
            <b/>
            <sz val="9"/>
            <color indexed="81"/>
            <rFont val="Tahoma"/>
            <family val="2"/>
            <charset val="238"/>
          </rPr>
          <t>30 mp-enkénti sorozatok, nem a pihenő 30 mp</t>
        </r>
      </text>
    </comment>
    <comment ref="V53" authorId="0">
      <text>
        <r>
          <rPr>
            <b/>
            <sz val="9"/>
            <color indexed="81"/>
            <rFont val="Tahoma"/>
            <family val="2"/>
            <charset val="238"/>
          </rPr>
          <t>30 mp-enkénti sorozatok, nem a pihenő 30 mp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38"/>
          </rPr>
          <t>30 mp-enkénti sorozatok, nem a pihenő 30 mp</t>
        </r>
      </text>
    </comment>
  </commentList>
</comments>
</file>

<file path=xl/sharedStrings.xml><?xml version="1.0" encoding="utf-8"?>
<sst xmlns="http://schemas.openxmlformats.org/spreadsheetml/2006/main" count="420" uniqueCount="92">
  <si>
    <t>Gyakorlat</t>
  </si>
  <si>
    <t>Ismétlés</t>
  </si>
  <si>
    <t>Pihenő</t>
  </si>
  <si>
    <t>Fekvenyomás</t>
  </si>
  <si>
    <t>1 perc</t>
  </si>
  <si>
    <t>2 perc</t>
  </si>
  <si>
    <t>3 perc</t>
  </si>
  <si>
    <t>4 perc</t>
  </si>
  <si>
    <t>5 perc</t>
  </si>
  <si>
    <t>5x1</t>
  </si>
  <si>
    <t>6x1</t>
  </si>
  <si>
    <t>6 perc</t>
  </si>
  <si>
    <t>7x1</t>
  </si>
  <si>
    <t>7 perc</t>
  </si>
  <si>
    <t>8x1</t>
  </si>
  <si>
    <t>8 perc</t>
  </si>
  <si>
    <t>3x5</t>
  </si>
  <si>
    <t>3x4</t>
  </si>
  <si>
    <t>3x3</t>
  </si>
  <si>
    <t>3x2</t>
  </si>
  <si>
    <t>2x10</t>
  </si>
  <si>
    <t>ksz</t>
  </si>
  <si>
    <t>2x8-8</t>
  </si>
  <si>
    <t>Hétfő</t>
  </si>
  <si>
    <t>Cél 1RM</t>
  </si>
  <si>
    <t>Felhúzás</t>
  </si>
  <si>
    <t>Guggolás</t>
  </si>
  <si>
    <t>3x6</t>
  </si>
  <si>
    <t>1x12</t>
  </si>
  <si>
    <t>1x8</t>
  </si>
  <si>
    <t>1x5</t>
  </si>
  <si>
    <t>1x3</t>
  </si>
  <si>
    <t>1x2</t>
  </si>
  <si>
    <t>1x1</t>
  </si>
  <si>
    <t>10x2</t>
  </si>
  <si>
    <t>5x5</t>
  </si>
  <si>
    <t>Csípőemeléses lábemelés</t>
  </si>
  <si>
    <t>3x8</t>
  </si>
  <si>
    <t>Csípőtávolítás csigán</t>
  </si>
  <si>
    <t>2-5 perc</t>
  </si>
  <si>
    <t>MAX TESZT</t>
  </si>
  <si>
    <t>készségszintű munka</t>
  </si>
  <si>
    <t>GHR vagy RLC</t>
  </si>
  <si>
    <t>Szerda</t>
  </si>
  <si>
    <t>2x8</t>
  </si>
  <si>
    <t>1-3 perc</t>
  </si>
  <si>
    <t>Lehúzás nyak mögé széles fogással</t>
  </si>
  <si>
    <t>Lehúzás mellhez széles fogással</t>
  </si>
  <si>
    <t>2x6</t>
  </si>
  <si>
    <t>Lapockasüllyesztés lehúzógépen</t>
  </si>
  <si>
    <t>Y-emelés</t>
  </si>
  <si>
    <t>készségszintű munka, ez az edzés nem egy testépítő felfogású "hátnap", hanem korrekciós munka az izomegyensúlyért</t>
  </si>
  <si>
    <t>Egykezes evezés csigán</t>
  </si>
  <si>
    <t>Melltámaszos evezőgép</t>
  </si>
  <si>
    <t>Szombat</t>
  </si>
  <si>
    <t>12x3</t>
  </si>
  <si>
    <t>30 mp</t>
  </si>
  <si>
    <t>1. hét</t>
  </si>
  <si>
    <t>2. hét</t>
  </si>
  <si>
    <t>3. hét</t>
  </si>
  <si>
    <t>4. hét</t>
  </si>
  <si>
    <t>5. hét</t>
  </si>
  <si>
    <t>6. hét</t>
  </si>
  <si>
    <t>7. hét</t>
  </si>
  <si>
    <t>20x3</t>
  </si>
  <si>
    <t>15x4</t>
  </si>
  <si>
    <t>30x2</t>
  </si>
  <si>
    <t>20x1</t>
  </si>
  <si>
    <t>Haney-felhúzás</t>
  </si>
  <si>
    <t>7x5</t>
  </si>
  <si>
    <t>4x4</t>
  </si>
  <si>
    <t>Haney felhúzás</t>
  </si>
  <si>
    <t>5x3</t>
  </si>
  <si>
    <t>8. hét</t>
  </si>
  <si>
    <t>9. hét</t>
  </si>
  <si>
    <t>10. hét</t>
  </si>
  <si>
    <t>11. hét</t>
  </si>
  <si>
    <t>12. hét</t>
  </si>
  <si>
    <t>13. hét</t>
  </si>
  <si>
    <t>készségszintű munka, nem testépítő felfogású "hátazás", hanem korrekciós munka az izomegyensúlyért</t>
  </si>
  <si>
    <t>2x5</t>
  </si>
  <si>
    <t>Kerekítés metódusokban (kg)</t>
  </si>
  <si>
    <t>Korrekciós gyakorlat(ok)</t>
  </si>
  <si>
    <t>3-5 perc</t>
  </si>
  <si>
    <t>4-6 perc</t>
  </si>
  <si>
    <t>5-7 perc</t>
  </si>
  <si>
    <t>Péntek</t>
  </si>
  <si>
    <t>60x1</t>
  </si>
  <si>
    <t>5x5 rámpa</t>
  </si>
  <si>
    <t>Felülés súllyal</t>
  </si>
  <si>
    <t>10x6</t>
  </si>
  <si>
    <t>14. hét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</si>
</sst>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3" fillId="0" borderId="0"/>
    <xf numFmtId="0" fontId="11" fillId="0" borderId="0"/>
  </cellStyleXfs>
  <cellXfs count="398">
    <xf numFmtId="0" fontId="0" fillId="0" borderId="0" xfId="0"/>
    <xf numFmtId="0" fontId="10" fillId="2" borderId="2" xfId="1" applyFont="1" applyFill="1" applyBorder="1" applyAlignment="1">
      <alignment horizontal="center" vertical="center"/>
    </xf>
    <xf numFmtId="0" fontId="9" fillId="3" borderId="3" xfId="0" applyFont="1" applyFill="1" applyBorder="1"/>
    <xf numFmtId="0" fontId="10" fillId="4" borderId="19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/>
    </xf>
    <xf numFmtId="1" fontId="13" fillId="0" borderId="13" xfId="0" applyNumberFormat="1" applyFont="1" applyBorder="1" applyAlignment="1">
      <alignment horizontal="center" vertical="center"/>
    </xf>
    <xf numFmtId="1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0" fillId="3" borderId="34" xfId="0" applyFill="1" applyBorder="1"/>
    <xf numFmtId="0" fontId="0" fillId="3" borderId="38" xfId="0" applyFill="1" applyBorder="1"/>
    <xf numFmtId="0" fontId="10" fillId="0" borderId="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10" fillId="3" borderId="65" xfId="0" applyNumberFormat="1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/>
    </xf>
    <xf numFmtId="0" fontId="10" fillId="0" borderId="36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34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4" fillId="3" borderId="25" xfId="0" applyFont="1" applyFill="1" applyBorder="1"/>
    <xf numFmtId="0" fontId="10" fillId="0" borderId="38" xfId="1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6" xfId="1" applyNumberFormat="1" applyFont="1" applyFill="1" applyBorder="1" applyAlignment="1">
      <alignment horizontal="center" vertical="center"/>
    </xf>
    <xf numFmtId="0" fontId="10" fillId="0" borderId="40" xfId="1" applyNumberFormat="1" applyFont="1" applyFill="1" applyBorder="1" applyAlignment="1">
      <alignment horizontal="center" vertical="center"/>
    </xf>
    <xf numFmtId="0" fontId="10" fillId="3" borderId="7" xfId="1" applyNumberFormat="1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10" fillId="0" borderId="48" xfId="1" applyNumberFormat="1" applyFont="1" applyFill="1" applyBorder="1" applyAlignment="1">
      <alignment horizontal="center" vertical="center"/>
    </xf>
    <xf numFmtId="0" fontId="10" fillId="0" borderId="54" xfId="1" applyNumberFormat="1" applyFont="1" applyFill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 wrapText="1"/>
    </xf>
    <xf numFmtId="0" fontId="10" fillId="3" borderId="37" xfId="0" applyFont="1" applyFill="1" applyBorder="1"/>
    <xf numFmtId="0" fontId="10" fillId="0" borderId="34" xfId="0" applyNumberFormat="1" applyFont="1" applyBorder="1" applyAlignment="1">
      <alignment horizontal="center" vertical="center" wrapText="1"/>
    </xf>
    <xf numFmtId="0" fontId="10" fillId="3" borderId="28" xfId="0" applyFont="1" applyFill="1" applyBorder="1"/>
    <xf numFmtId="0" fontId="10" fillId="0" borderId="38" xfId="0" applyNumberFormat="1" applyFont="1" applyBorder="1" applyAlignment="1">
      <alignment horizontal="center" vertical="center" wrapText="1"/>
    </xf>
    <xf numFmtId="0" fontId="10" fillId="3" borderId="29" xfId="0" applyFont="1" applyFill="1" applyBorder="1"/>
    <xf numFmtId="1" fontId="10" fillId="3" borderId="28" xfId="1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46" xfId="0" applyFill="1" applyBorder="1"/>
    <xf numFmtId="0" fontId="0" fillId="3" borderId="27" xfId="0" applyFill="1" applyBorder="1"/>
    <xf numFmtId="0" fontId="10" fillId="0" borderId="36" xfId="1" applyNumberFormat="1" applyFont="1" applyFill="1" applyBorder="1" applyAlignment="1">
      <alignment horizontal="center"/>
    </xf>
    <xf numFmtId="0" fontId="10" fillId="3" borderId="44" xfId="2" applyFont="1" applyFill="1" applyBorder="1" applyAlignment="1">
      <alignment vertical="center"/>
    </xf>
    <xf numFmtId="0" fontId="10" fillId="3" borderId="68" xfId="2" applyFont="1" applyFill="1" applyBorder="1" applyAlignment="1">
      <alignment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2" fontId="10" fillId="3" borderId="6" xfId="1" applyNumberFormat="1" applyFont="1" applyFill="1" applyBorder="1" applyAlignment="1">
      <alignment horizontal="center" vertical="center"/>
    </xf>
    <xf numFmtId="164" fontId="10" fillId="3" borderId="34" xfId="0" applyNumberFormat="1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horizontal="center" vertical="center"/>
    </xf>
    <xf numFmtId="2" fontId="10" fillId="3" borderId="34" xfId="1" applyNumberFormat="1" applyFont="1" applyFill="1" applyBorder="1" applyAlignment="1">
      <alignment horizontal="center" vertical="center"/>
    </xf>
    <xf numFmtId="2" fontId="10" fillId="3" borderId="61" xfId="1" applyNumberFormat="1" applyFont="1" applyFill="1" applyBorder="1" applyAlignment="1">
      <alignment horizontal="center" vertical="center"/>
    </xf>
    <xf numFmtId="164" fontId="10" fillId="3" borderId="66" xfId="0" applyNumberFormat="1" applyFont="1" applyFill="1" applyBorder="1" applyAlignment="1">
      <alignment horizontal="center" vertical="center"/>
    </xf>
    <xf numFmtId="2" fontId="10" fillId="3" borderId="62" xfId="1" applyNumberFormat="1" applyFont="1" applyFill="1" applyBorder="1" applyAlignment="1">
      <alignment horizontal="center" vertical="center"/>
    </xf>
    <xf numFmtId="2" fontId="10" fillId="3" borderId="48" xfId="1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>
      <alignment horizontal="center" vertical="center"/>
    </xf>
    <xf numFmtId="2" fontId="10" fillId="3" borderId="63" xfId="1" applyNumberFormat="1" applyFont="1" applyFill="1" applyBorder="1" applyAlignment="1">
      <alignment horizontal="center" vertical="center"/>
    </xf>
    <xf numFmtId="2" fontId="10" fillId="3" borderId="65" xfId="1" applyNumberFormat="1" applyFont="1" applyFill="1" applyBorder="1" applyAlignment="1">
      <alignment horizontal="center" vertical="center"/>
    </xf>
    <xf numFmtId="164" fontId="10" fillId="0" borderId="63" xfId="1" applyNumberFormat="1" applyFont="1" applyFill="1" applyBorder="1" applyAlignment="1">
      <alignment horizontal="center" vertical="center"/>
    </xf>
    <xf numFmtId="164" fontId="10" fillId="0" borderId="65" xfId="1" applyNumberFormat="1" applyFont="1" applyFill="1" applyBorder="1" applyAlignment="1">
      <alignment horizontal="center" vertical="center"/>
    </xf>
    <xf numFmtId="0" fontId="10" fillId="0" borderId="51" xfId="1" applyNumberFormat="1" applyFont="1" applyFill="1" applyBorder="1" applyAlignment="1">
      <alignment horizontal="center" vertical="center"/>
    </xf>
    <xf numFmtId="0" fontId="10" fillId="3" borderId="69" xfId="2" applyFont="1" applyFill="1" applyBorder="1" applyAlignment="1">
      <alignment vertical="center"/>
    </xf>
    <xf numFmtId="0" fontId="14" fillId="3" borderId="36" xfId="0" applyFont="1" applyFill="1" applyBorder="1"/>
    <xf numFmtId="0" fontId="14" fillId="3" borderId="37" xfId="0" applyFont="1" applyFill="1" applyBorder="1"/>
    <xf numFmtId="0" fontId="14" fillId="3" borderId="34" xfId="0" applyFont="1" applyFill="1" applyBorder="1"/>
    <xf numFmtId="0" fontId="14" fillId="3" borderId="28" xfId="0" applyFont="1" applyFill="1" applyBorder="1"/>
    <xf numFmtId="0" fontId="10" fillId="0" borderId="50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0" fillId="9" borderId="0" xfId="0" applyFill="1"/>
    <xf numFmtId="0" fontId="5" fillId="9" borderId="0" xfId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0" fontId="6" fillId="9" borderId="0" xfId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15" fillId="5" borderId="10" xfId="4" applyFont="1" applyFill="1" applyBorder="1" applyAlignment="1">
      <alignment horizontal="center" vertical="center"/>
    </xf>
    <xf numFmtId="0" fontId="16" fillId="7" borderId="1" xfId="4" applyFont="1" applyFill="1" applyBorder="1" applyAlignment="1">
      <alignment horizontal="center" vertical="center"/>
    </xf>
    <xf numFmtId="0" fontId="16" fillId="6" borderId="10" xfId="4" applyFont="1" applyFill="1" applyBorder="1" applyAlignment="1">
      <alignment horizontal="center" vertical="center"/>
    </xf>
    <xf numFmtId="0" fontId="16" fillId="6" borderId="50" xfId="4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6" fillId="6" borderId="52" xfId="4" applyFont="1" applyFill="1" applyBorder="1" applyAlignment="1">
      <alignment horizontal="center" vertical="center"/>
    </xf>
    <xf numFmtId="0" fontId="13" fillId="9" borderId="0" xfId="0" applyFont="1" applyFill="1" applyAlignment="1">
      <alignment vertical="center"/>
    </xf>
    <xf numFmtId="0" fontId="10" fillId="3" borderId="3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1" fontId="13" fillId="0" borderId="23" xfId="0" applyNumberFormat="1" applyFont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vertical="center"/>
    </xf>
    <xf numFmtId="1" fontId="10" fillId="0" borderId="10" xfId="4" applyNumberFormat="1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vertical="center"/>
    </xf>
    <xf numFmtId="0" fontId="10" fillId="0" borderId="27" xfId="1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0" fillId="0" borderId="28" xfId="1" applyNumberFormat="1" applyFont="1" applyFill="1" applyBorder="1" applyAlignment="1">
      <alignment horizontal="center" vertical="center"/>
    </xf>
    <xf numFmtId="0" fontId="10" fillId="0" borderId="49" xfId="1" applyNumberFormat="1" applyFont="1" applyFill="1" applyBorder="1" applyAlignment="1">
      <alignment horizontal="center" vertical="center"/>
    </xf>
    <xf numFmtId="0" fontId="10" fillId="0" borderId="5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8" xfId="4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0" fontId="12" fillId="5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5" fillId="5" borderId="10" xfId="2" applyFont="1" applyFill="1" applyBorder="1" applyAlignment="1">
      <alignment vertical="center"/>
    </xf>
    <xf numFmtId="0" fontId="16" fillId="6" borderId="1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0" fillId="0" borderId="37" xfId="1" applyNumberFormat="1" applyFont="1" applyFill="1" applyBorder="1" applyAlignment="1">
      <alignment horizontal="center"/>
    </xf>
    <xf numFmtId="0" fontId="10" fillId="0" borderId="53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vertical="center"/>
    </xf>
    <xf numFmtId="0" fontId="10" fillId="5" borderId="34" xfId="0" applyFont="1" applyFill="1" applyBorder="1" applyAlignment="1">
      <alignment horizontal="center" vertical="center"/>
    </xf>
    <xf numFmtId="0" fontId="14" fillId="3" borderId="64" xfId="0" applyFont="1" applyFill="1" applyBorder="1"/>
    <xf numFmtId="0" fontId="10" fillId="3" borderId="36" xfId="0" applyFont="1" applyFill="1" applyBorder="1" applyAlignment="1">
      <alignment vertical="center"/>
    </xf>
    <xf numFmtId="0" fontId="10" fillId="0" borderId="37" xfId="1" applyNumberFormat="1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vertical="center"/>
    </xf>
    <xf numFmtId="0" fontId="10" fillId="0" borderId="39" xfId="1" applyNumberFormat="1" applyFont="1" applyFill="1" applyBorder="1" applyAlignment="1">
      <alignment horizontal="center" vertical="center"/>
    </xf>
    <xf numFmtId="0" fontId="10" fillId="0" borderId="41" xfId="1" applyNumberFormat="1" applyFont="1" applyFill="1" applyBorder="1" applyAlignment="1">
      <alignment horizontal="center" vertical="center"/>
    </xf>
    <xf numFmtId="0" fontId="10" fillId="0" borderId="34" xfId="0" applyNumberFormat="1" applyFont="1" applyBorder="1" applyAlignment="1">
      <alignment horizontal="center" vertical="center"/>
    </xf>
    <xf numFmtId="0" fontId="10" fillId="3" borderId="47" xfId="0" applyFont="1" applyFill="1" applyBorder="1" applyAlignment="1">
      <alignment vertical="center"/>
    </xf>
    <xf numFmtId="0" fontId="10" fillId="3" borderId="34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10" fillId="4" borderId="23" xfId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vertical="center"/>
    </xf>
    <xf numFmtId="0" fontId="10" fillId="5" borderId="53" xfId="0" applyFont="1" applyFill="1" applyBorder="1" applyAlignment="1">
      <alignment horizontal="center" vertical="center"/>
    </xf>
    <xf numFmtId="0" fontId="10" fillId="8" borderId="9" xfId="0" applyNumberFormat="1" applyFont="1" applyFill="1" applyBorder="1" applyAlignment="1">
      <alignment horizontal="center" vertical="center"/>
    </xf>
    <xf numFmtId="0" fontId="10" fillId="8" borderId="51" xfId="0" applyNumberFormat="1" applyFont="1" applyFill="1" applyBorder="1" applyAlignment="1">
      <alignment horizontal="center" vertical="center"/>
    </xf>
    <xf numFmtId="0" fontId="10" fillId="8" borderId="55" xfId="0" applyNumberFormat="1" applyFont="1" applyFill="1" applyBorder="1" applyAlignment="1">
      <alignment horizontal="center" vertical="center"/>
    </xf>
    <xf numFmtId="0" fontId="10" fillId="0" borderId="63" xfId="1" applyNumberFormat="1" applyFont="1" applyFill="1" applyBorder="1" applyAlignment="1">
      <alignment horizontal="center"/>
    </xf>
    <xf numFmtId="2" fontId="10" fillId="3" borderId="8" xfId="1" applyNumberFormat="1" applyFont="1" applyFill="1" applyBorder="1" applyAlignment="1">
      <alignment horizontal="center" vertical="center"/>
    </xf>
    <xf numFmtId="2" fontId="10" fillId="3" borderId="38" xfId="1" applyNumberFormat="1" applyFont="1" applyFill="1" applyBorder="1" applyAlignment="1">
      <alignment horizontal="center" vertical="center"/>
    </xf>
    <xf numFmtId="164" fontId="10" fillId="3" borderId="38" xfId="0" applyNumberFormat="1" applyFont="1" applyFill="1" applyBorder="1" applyAlignment="1">
      <alignment horizontal="center" vertical="center"/>
    </xf>
    <xf numFmtId="0" fontId="1" fillId="9" borderId="0" xfId="0" applyFont="1" applyFill="1"/>
    <xf numFmtId="0" fontId="1" fillId="0" borderId="0" xfId="0" applyFont="1"/>
    <xf numFmtId="0" fontId="7" fillId="9" borderId="0" xfId="0" applyFont="1" applyFill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30" xfId="1" applyNumberFormat="1" applyFont="1" applyFill="1" applyBorder="1" applyAlignment="1">
      <alignment horizontal="center" vertical="center"/>
    </xf>
    <xf numFmtId="0" fontId="10" fillId="0" borderId="31" xfId="1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4" fillId="3" borderId="48" xfId="0" applyFont="1" applyFill="1" applyBorder="1"/>
    <xf numFmtId="0" fontId="14" fillId="3" borderId="49" xfId="0" applyFont="1" applyFill="1" applyBorder="1"/>
    <xf numFmtId="0" fontId="14" fillId="3" borderId="51" xfId="0" applyFont="1" applyFill="1" applyBorder="1"/>
    <xf numFmtId="0" fontId="14" fillId="3" borderId="52" xfId="0" applyFont="1" applyFill="1" applyBorder="1"/>
    <xf numFmtId="0" fontId="10" fillId="0" borderId="36" xfId="2" applyNumberFormat="1" applyFont="1" applyBorder="1" applyAlignment="1">
      <alignment horizontal="center" vertical="center"/>
    </xf>
    <xf numFmtId="0" fontId="10" fillId="0" borderId="67" xfId="1" applyNumberFormat="1" applyFont="1" applyFill="1" applyBorder="1" applyAlignment="1">
      <alignment horizontal="center"/>
    </xf>
    <xf numFmtId="0" fontId="10" fillId="0" borderId="70" xfId="1" applyNumberFormat="1" applyFont="1" applyFill="1" applyBorder="1" applyAlignment="1">
      <alignment horizontal="center" vertical="center"/>
    </xf>
    <xf numFmtId="0" fontId="10" fillId="3" borderId="67" xfId="0" applyFont="1" applyFill="1" applyBorder="1"/>
    <xf numFmtId="0" fontId="10" fillId="3" borderId="70" xfId="0" applyFont="1" applyFill="1" applyBorder="1"/>
    <xf numFmtId="0" fontId="10" fillId="3" borderId="70" xfId="1" applyNumberFormat="1" applyFont="1" applyFill="1" applyBorder="1" applyAlignment="1">
      <alignment horizontal="center" vertical="center"/>
    </xf>
    <xf numFmtId="0" fontId="10" fillId="0" borderId="71" xfId="1" applyNumberFormat="1" applyFont="1" applyFill="1" applyBorder="1" applyAlignment="1">
      <alignment horizontal="center" vertical="center"/>
    </xf>
    <xf numFmtId="0" fontId="10" fillId="3" borderId="72" xfId="0" applyFont="1" applyFill="1" applyBorder="1"/>
    <xf numFmtId="0" fontId="10" fillId="3" borderId="14" xfId="0" applyFont="1" applyFill="1" applyBorder="1"/>
    <xf numFmtId="0" fontId="10" fillId="3" borderId="31" xfId="0" applyFont="1" applyFill="1" applyBorder="1"/>
    <xf numFmtId="0" fontId="10" fillId="0" borderId="2" xfId="1" applyNumberFormat="1" applyFont="1" applyBorder="1" applyAlignment="1">
      <alignment horizontal="center" vertical="center"/>
    </xf>
    <xf numFmtId="0" fontId="14" fillId="3" borderId="60" xfId="0" applyFont="1" applyFill="1" applyBorder="1"/>
    <xf numFmtId="0" fontId="17" fillId="3" borderId="27" xfId="1" applyNumberFormat="1" applyFont="1" applyFill="1" applyBorder="1" applyAlignment="1">
      <alignment horizontal="center" vertical="center"/>
    </xf>
    <xf numFmtId="0" fontId="17" fillId="3" borderId="28" xfId="1" applyNumberFormat="1" applyFont="1" applyFill="1" applyBorder="1" applyAlignment="1">
      <alignment horizontal="center" vertical="center"/>
    </xf>
    <xf numFmtId="0" fontId="17" fillId="3" borderId="49" xfId="1" applyNumberFormat="1" applyFont="1" applyFill="1" applyBorder="1" applyAlignment="1">
      <alignment horizontal="center" vertical="center"/>
    </xf>
    <xf numFmtId="0" fontId="17" fillId="3" borderId="69" xfId="1" applyNumberFormat="1" applyFont="1" applyFill="1" applyBorder="1" applyAlignment="1">
      <alignment horizontal="center"/>
    </xf>
    <xf numFmtId="0" fontId="10" fillId="0" borderId="47" xfId="1" applyNumberFormat="1" applyFont="1" applyFill="1" applyBorder="1" applyAlignment="1">
      <alignment horizontal="center" vertical="center"/>
    </xf>
    <xf numFmtId="0" fontId="10" fillId="0" borderId="58" xfId="4" applyNumberFormat="1" applyFont="1" applyBorder="1" applyAlignment="1">
      <alignment horizontal="center" vertical="center"/>
    </xf>
    <xf numFmtId="0" fontId="10" fillId="3" borderId="45" xfId="0" applyFont="1" applyFill="1" applyBorder="1" applyAlignment="1">
      <alignment vertical="center"/>
    </xf>
    <xf numFmtId="0" fontId="10" fillId="3" borderId="58" xfId="0" applyFont="1" applyFill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7" fillId="5" borderId="10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vertical="center" wrapText="1"/>
    </xf>
    <xf numFmtId="0" fontId="10" fillId="3" borderId="64" xfId="0" applyFont="1" applyFill="1" applyBorder="1" applyAlignment="1">
      <alignment vertical="center" wrapText="1"/>
    </xf>
    <xf numFmtId="0" fontId="10" fillId="3" borderId="60" xfId="0" applyFont="1" applyFill="1" applyBorder="1" applyAlignment="1">
      <alignment vertical="center" wrapText="1"/>
    </xf>
    <xf numFmtId="0" fontId="10" fillId="0" borderId="7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0" borderId="58" xfId="1" applyNumberFormat="1" applyFont="1" applyBorder="1" applyAlignment="1">
      <alignment horizontal="center" vertical="center"/>
    </xf>
    <xf numFmtId="0" fontId="10" fillId="3" borderId="64" xfId="2" applyFont="1" applyFill="1" applyBorder="1" applyAlignment="1">
      <alignment vertical="center"/>
    </xf>
    <xf numFmtId="164" fontId="10" fillId="3" borderId="48" xfId="0" applyNumberFormat="1" applyFont="1" applyFill="1" applyBorder="1" applyAlignment="1">
      <alignment horizontal="center" vertical="center"/>
    </xf>
    <xf numFmtId="164" fontId="10" fillId="3" borderId="36" xfId="0" applyNumberFormat="1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20" xfId="1" applyNumberFormat="1" applyFont="1" applyFill="1" applyBorder="1" applyAlignment="1">
      <alignment horizontal="center" vertical="center"/>
    </xf>
    <xf numFmtId="0" fontId="10" fillId="3" borderId="34" xfId="1" applyNumberFormat="1" applyFont="1" applyFill="1" applyBorder="1" applyAlignment="1">
      <alignment horizontal="center" vertical="center"/>
    </xf>
    <xf numFmtId="0" fontId="10" fillId="3" borderId="5" xfId="1" applyNumberFormat="1" applyFont="1" applyFill="1" applyBorder="1" applyAlignment="1">
      <alignment horizontal="center" vertical="center"/>
    </xf>
    <xf numFmtId="0" fontId="10" fillId="0" borderId="44" xfId="1" applyNumberFormat="1" applyFont="1" applyFill="1" applyBorder="1" applyAlignment="1">
      <alignment horizontal="center"/>
    </xf>
    <xf numFmtId="0" fontId="10" fillId="0" borderId="59" xfId="1" applyNumberFormat="1" applyFont="1" applyFill="1" applyBorder="1" applyAlignment="1">
      <alignment horizontal="center"/>
    </xf>
    <xf numFmtId="0" fontId="10" fillId="3" borderId="43" xfId="0" applyFont="1" applyFill="1" applyBorder="1"/>
    <xf numFmtId="0" fontId="10" fillId="3" borderId="27" xfId="2" applyFont="1" applyFill="1" applyBorder="1" applyAlignment="1">
      <alignment horizontal="center" vertical="center"/>
    </xf>
    <xf numFmtId="0" fontId="10" fillId="0" borderId="57" xfId="1" applyNumberFormat="1" applyFont="1" applyFill="1" applyBorder="1" applyAlignment="1">
      <alignment horizontal="center"/>
    </xf>
    <xf numFmtId="0" fontId="14" fillId="3" borderId="40" xfId="0" applyFont="1" applyFill="1" applyBorder="1"/>
    <xf numFmtId="0" fontId="14" fillId="3" borderId="42" xfId="0" applyFont="1" applyFill="1" applyBorder="1"/>
    <xf numFmtId="0" fontId="14" fillId="3" borderId="58" xfId="0" applyFont="1" applyFill="1" applyBorder="1"/>
    <xf numFmtId="0" fontId="10" fillId="0" borderId="65" xfId="1" applyNumberFormat="1" applyFont="1" applyFill="1" applyBorder="1" applyAlignment="1">
      <alignment horizontal="center"/>
    </xf>
    <xf numFmtId="0" fontId="16" fillId="6" borderId="4" xfId="2" applyFont="1" applyFill="1" applyBorder="1" applyAlignment="1">
      <alignment horizontal="center" vertical="center"/>
    </xf>
    <xf numFmtId="0" fontId="10" fillId="0" borderId="72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/>
    </xf>
    <xf numFmtId="0" fontId="10" fillId="0" borderId="74" xfId="1" applyFont="1" applyFill="1" applyBorder="1" applyAlignment="1">
      <alignment horizontal="center" vertical="center"/>
    </xf>
    <xf numFmtId="0" fontId="10" fillId="0" borderId="62" xfId="1" applyNumberFormat="1" applyFont="1" applyFill="1" applyBorder="1" applyAlignment="1">
      <alignment horizontal="center" vertical="center"/>
    </xf>
    <xf numFmtId="0" fontId="10" fillId="0" borderId="34" xfId="4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0" borderId="28" xfId="4" applyNumberFormat="1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0" borderId="38" xfId="4" applyNumberFormat="1" applyFont="1" applyBorder="1" applyAlignment="1">
      <alignment horizontal="center" vertical="center"/>
    </xf>
    <xf numFmtId="0" fontId="10" fillId="0" borderId="29" xfId="4" applyNumberFormat="1" applyFont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48" xfId="1" applyNumberFormat="1" applyFont="1" applyFill="1" applyBorder="1" applyAlignment="1">
      <alignment horizontal="center" vertical="center"/>
    </xf>
    <xf numFmtId="0" fontId="10" fillId="3" borderId="49" xfId="1" applyNumberFormat="1" applyFont="1" applyFill="1" applyBorder="1" applyAlignment="1">
      <alignment horizontal="center" vertical="center"/>
    </xf>
    <xf numFmtId="0" fontId="10" fillId="3" borderId="14" xfId="1" applyNumberFormat="1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65" xfId="0" applyNumberFormat="1" applyFont="1" applyFill="1" applyBorder="1" applyAlignment="1">
      <alignment horizontal="center" vertical="center" wrapText="1"/>
    </xf>
    <xf numFmtId="0" fontId="10" fillId="3" borderId="60" xfId="0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10" fillId="3" borderId="6" xfId="0" applyNumberFormat="1" applyFont="1" applyFill="1" applyBorder="1" applyAlignment="1">
      <alignment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5" xfId="1" applyNumberFormat="1" applyFont="1" applyFill="1" applyBorder="1" applyAlignment="1">
      <alignment horizontal="center"/>
    </xf>
    <xf numFmtId="0" fontId="10" fillId="0" borderId="46" xfId="1" applyNumberFormat="1" applyFont="1" applyFill="1" applyBorder="1" applyAlignment="1">
      <alignment horizontal="center"/>
    </xf>
    <xf numFmtId="0" fontId="17" fillId="3" borderId="27" xfId="1" applyNumberFormat="1" applyFont="1" applyFill="1" applyBorder="1" applyAlignment="1">
      <alignment horizontal="center"/>
    </xf>
    <xf numFmtId="0" fontId="17" fillId="3" borderId="37" xfId="1" applyNumberFormat="1" applyFont="1" applyFill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40" xfId="1" applyNumberFormat="1" applyFont="1" applyFill="1" applyBorder="1" applyAlignment="1">
      <alignment horizontal="center"/>
    </xf>
    <xf numFmtId="0" fontId="10" fillId="0" borderId="72" xfId="1" applyNumberFormat="1" applyFont="1" applyFill="1" applyBorder="1" applyAlignment="1">
      <alignment horizontal="center" vertical="center"/>
    </xf>
    <xf numFmtId="0" fontId="10" fillId="3" borderId="35" xfId="0" applyNumberFormat="1" applyFont="1" applyFill="1" applyBorder="1" applyAlignment="1">
      <alignment vertical="center"/>
    </xf>
    <xf numFmtId="0" fontId="10" fillId="3" borderId="8" xfId="0" applyNumberFormat="1" applyFont="1" applyFill="1" applyBorder="1" applyAlignment="1">
      <alignment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4" fillId="3" borderId="57" xfId="0" applyFont="1" applyFill="1" applyBorder="1"/>
    <xf numFmtId="0" fontId="10" fillId="0" borderId="65" xfId="0" applyNumberFormat="1" applyFont="1" applyFill="1" applyBorder="1" applyAlignment="1">
      <alignment horizontal="center" vertical="center"/>
    </xf>
    <xf numFmtId="0" fontId="0" fillId="3" borderId="40" xfId="0" applyFill="1" applyBorder="1"/>
    <xf numFmtId="0" fontId="10" fillId="3" borderId="62" xfId="1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/>
    </xf>
    <xf numFmtId="0" fontId="0" fillId="3" borderId="6" xfId="0" applyFill="1" applyBorder="1"/>
    <xf numFmtId="0" fontId="10" fillId="0" borderId="6" xfId="4" applyNumberFormat="1" applyFont="1" applyBorder="1" applyAlignment="1">
      <alignment horizontal="center" vertical="center"/>
    </xf>
    <xf numFmtId="0" fontId="10" fillId="0" borderId="8" xfId="4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10" fillId="3" borderId="63" xfId="0" applyNumberFormat="1" applyFont="1" applyFill="1" applyBorder="1" applyAlignment="1">
      <alignment vertical="center"/>
    </xf>
    <xf numFmtId="0" fontId="10" fillId="3" borderId="65" xfId="0" applyFont="1" applyFill="1" applyBorder="1" applyAlignment="1">
      <alignment vertical="center"/>
    </xf>
    <xf numFmtId="0" fontId="10" fillId="0" borderId="72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10" fillId="3" borderId="36" xfId="0" applyNumberFormat="1" applyFont="1" applyFill="1" applyBorder="1" applyAlignment="1">
      <alignment horizontal="center" vertical="center"/>
    </xf>
    <xf numFmtId="0" fontId="10" fillId="3" borderId="65" xfId="0" applyNumberFormat="1" applyFont="1" applyFill="1" applyBorder="1" applyAlignment="1">
      <alignment horizontal="center" vertical="center"/>
    </xf>
    <xf numFmtId="0" fontId="16" fillId="6" borderId="42" xfId="4" applyFont="1" applyFill="1" applyBorder="1" applyAlignment="1">
      <alignment horizontal="center" vertical="center"/>
    </xf>
    <xf numFmtId="0" fontId="0" fillId="3" borderId="37" xfId="0" applyFill="1" applyBorder="1"/>
    <xf numFmtId="164" fontId="10" fillId="0" borderId="50" xfId="1" applyNumberFormat="1" applyFont="1" applyFill="1" applyBorder="1" applyAlignment="1">
      <alignment horizontal="center" vertical="center"/>
    </xf>
    <xf numFmtId="164" fontId="10" fillId="0" borderId="51" xfId="1" applyNumberFormat="1" applyFont="1" applyFill="1" applyBorder="1" applyAlignment="1">
      <alignment horizontal="center" vertical="center"/>
    </xf>
    <xf numFmtId="164" fontId="10" fillId="0" borderId="52" xfId="1" applyNumberFormat="1" applyFont="1" applyFill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0" fillId="0" borderId="75" xfId="1" applyNumberFormat="1" applyFont="1" applyFill="1" applyBorder="1" applyAlignment="1">
      <alignment horizontal="center" vertical="center"/>
    </xf>
    <xf numFmtId="0" fontId="10" fillId="0" borderId="45" xfId="1" applyNumberFormat="1" applyFont="1" applyFill="1" applyBorder="1" applyAlignment="1">
      <alignment horizontal="center" vertical="center"/>
    </xf>
    <xf numFmtId="0" fontId="16" fillId="6" borderId="2" xfId="4" applyFont="1" applyFill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 wrapText="1"/>
    </xf>
    <xf numFmtId="1" fontId="10" fillId="5" borderId="41" xfId="0" applyNumberFormat="1" applyFont="1" applyFill="1" applyBorder="1" applyAlignment="1">
      <alignment horizontal="center" vertical="center" wrapText="1"/>
    </xf>
    <xf numFmtId="0" fontId="10" fillId="0" borderId="58" xfId="0" applyNumberFormat="1" applyFont="1" applyFill="1" applyBorder="1" applyAlignment="1">
      <alignment horizontal="center" vertical="center" wrapText="1"/>
    </xf>
    <xf numFmtId="0" fontId="10" fillId="3" borderId="3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0" borderId="45" xfId="1" applyNumberFormat="1" applyFont="1" applyFill="1" applyBorder="1" applyAlignment="1">
      <alignment horizontal="center"/>
    </xf>
    <xf numFmtId="0" fontId="17" fillId="3" borderId="46" xfId="1" applyNumberFormat="1" applyFont="1" applyFill="1" applyBorder="1" applyAlignment="1">
      <alignment horizontal="center" vertical="center"/>
    </xf>
    <xf numFmtId="0" fontId="17" fillId="3" borderId="34" xfId="1" applyNumberFormat="1" applyFont="1" applyFill="1" applyBorder="1" applyAlignment="1">
      <alignment horizontal="center" vertical="center"/>
    </xf>
    <xf numFmtId="0" fontId="17" fillId="3" borderId="48" xfId="1" applyNumberFormat="1" applyFont="1" applyFill="1" applyBorder="1" applyAlignment="1">
      <alignment horizontal="center" vertical="center"/>
    </xf>
    <xf numFmtId="0" fontId="17" fillId="3" borderId="36" xfId="1" applyNumberFormat="1" applyFont="1" applyFill="1" applyBorder="1" applyAlignment="1">
      <alignment horizontal="center" vertical="center"/>
    </xf>
    <xf numFmtId="0" fontId="17" fillId="3" borderId="46" xfId="1" applyNumberFormat="1" applyFont="1" applyFill="1" applyBorder="1" applyAlignment="1">
      <alignment horizontal="center"/>
    </xf>
    <xf numFmtId="0" fontId="17" fillId="3" borderId="65" xfId="1" applyNumberFormat="1" applyFont="1" applyFill="1" applyBorder="1" applyAlignment="1">
      <alignment horizontal="center"/>
    </xf>
    <xf numFmtId="0" fontId="10" fillId="3" borderId="42" xfId="0" applyFont="1" applyFill="1" applyBorder="1" applyAlignment="1">
      <alignment vertical="center" wrapText="1"/>
    </xf>
    <xf numFmtId="0" fontId="10" fillId="3" borderId="56" xfId="0" applyFont="1" applyFill="1" applyBorder="1" applyAlignment="1">
      <alignment vertical="center" wrapText="1"/>
    </xf>
    <xf numFmtId="0" fontId="10" fillId="3" borderId="57" xfId="0" applyFont="1" applyFill="1" applyBorder="1" applyAlignment="1">
      <alignment vertical="center" wrapText="1"/>
    </xf>
    <xf numFmtId="0" fontId="10" fillId="0" borderId="29" xfId="1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6" fillId="6" borderId="44" xfId="4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0" fontId="0" fillId="3" borderId="49" xfId="0" applyFill="1" applyBorder="1"/>
    <xf numFmtId="0" fontId="10" fillId="0" borderId="69" xfId="1" applyNumberFormat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/>
    </xf>
    <xf numFmtId="0" fontId="10" fillId="0" borderId="60" xfId="1" applyNumberFormat="1" applyFont="1" applyFill="1" applyBorder="1" applyAlignment="1">
      <alignment horizontal="center"/>
    </xf>
    <xf numFmtId="0" fontId="10" fillId="0" borderId="74" xfId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vertical="center"/>
    </xf>
    <xf numFmtId="0" fontId="0" fillId="3" borderId="41" xfId="0" applyFill="1" applyBorder="1"/>
    <xf numFmtId="0" fontId="10" fillId="8" borderId="4" xfId="2" applyFont="1" applyFill="1" applyBorder="1" applyAlignment="1">
      <alignment horizontal="center" vertical="center"/>
    </xf>
    <xf numFmtId="0" fontId="10" fillId="8" borderId="17" xfId="2" applyFont="1" applyFill="1" applyBorder="1" applyAlignment="1">
      <alignment horizontal="center" vertical="center"/>
    </xf>
    <xf numFmtId="0" fontId="10" fillId="8" borderId="42" xfId="2" applyFont="1" applyFill="1" applyBorder="1" applyAlignment="1">
      <alignment horizontal="center" vertical="center"/>
    </xf>
    <xf numFmtId="0" fontId="10" fillId="8" borderId="15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0" fillId="8" borderId="56" xfId="2" applyFont="1" applyFill="1" applyBorder="1" applyAlignment="1">
      <alignment horizontal="center" vertical="center"/>
    </xf>
    <xf numFmtId="0" fontId="10" fillId="8" borderId="26" xfId="2" applyFont="1" applyFill="1" applyBorder="1" applyAlignment="1">
      <alignment horizontal="center" vertical="center"/>
    </xf>
    <xf numFmtId="0" fontId="10" fillId="8" borderId="25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 textRotation="90"/>
    </xf>
    <xf numFmtId="0" fontId="15" fillId="7" borderId="12" xfId="1" applyFont="1" applyFill="1" applyBorder="1" applyAlignment="1">
      <alignment horizontal="center" vertical="center" textRotation="90"/>
    </xf>
    <xf numFmtId="0" fontId="15" fillId="7" borderId="24" xfId="1" applyFont="1" applyFill="1" applyBorder="1" applyAlignment="1">
      <alignment horizontal="center" vertical="center" textRotation="90"/>
    </xf>
    <xf numFmtId="0" fontId="10" fillId="0" borderId="3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 wrapText="1"/>
    </xf>
    <xf numFmtId="0" fontId="10" fillId="8" borderId="56" xfId="0" applyFont="1" applyFill="1" applyBorder="1" applyAlignment="1">
      <alignment horizontal="center" vertical="center" wrapText="1"/>
    </xf>
    <xf numFmtId="0" fontId="10" fillId="8" borderId="57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3" fillId="9" borderId="44" xfId="0" applyFont="1" applyFill="1" applyBorder="1" applyAlignment="1">
      <alignment horizontal="center" vertical="center"/>
    </xf>
    <xf numFmtId="0" fontId="13" fillId="9" borderId="68" xfId="0" applyFont="1" applyFill="1" applyBorder="1" applyAlignment="1">
      <alignment horizontal="center" vertical="center"/>
    </xf>
    <xf numFmtId="0" fontId="13" fillId="9" borderId="69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textRotation="90"/>
    </xf>
    <xf numFmtId="0" fontId="15" fillId="6" borderId="12" xfId="0" applyFont="1" applyFill="1" applyBorder="1" applyAlignment="1">
      <alignment horizontal="center" vertical="center" textRotation="90"/>
    </xf>
    <xf numFmtId="0" fontId="15" fillId="6" borderId="24" xfId="0" applyFont="1" applyFill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0" fillId="0" borderId="12" xfId="0" applyBorder="1"/>
    <xf numFmtId="0" fontId="0" fillId="0" borderId="24" xfId="0" applyBorder="1"/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5" fillId="7" borderId="3" xfId="2" applyFont="1" applyFill="1" applyBorder="1" applyAlignment="1">
      <alignment horizontal="center" vertical="center" textRotation="90"/>
    </xf>
    <xf numFmtId="0" fontId="15" fillId="7" borderId="12" xfId="2" applyFont="1" applyFill="1" applyBorder="1" applyAlignment="1">
      <alignment horizontal="center" vertical="center" textRotation="90"/>
    </xf>
    <xf numFmtId="0" fontId="15" fillId="7" borderId="24" xfId="2" applyFont="1" applyFill="1" applyBorder="1" applyAlignment="1">
      <alignment horizontal="center" vertical="center" textRotation="90"/>
    </xf>
    <xf numFmtId="0" fontId="10" fillId="0" borderId="3" xfId="1" applyNumberFormat="1" applyFont="1" applyFill="1" applyBorder="1" applyAlignment="1">
      <alignment horizontal="center" vertical="center" textRotation="255"/>
    </xf>
    <xf numFmtId="0" fontId="10" fillId="0" borderId="12" xfId="1" applyNumberFormat="1" applyFont="1" applyFill="1" applyBorder="1" applyAlignment="1">
      <alignment horizontal="center" vertical="center" textRotation="255"/>
    </xf>
    <xf numFmtId="0" fontId="10" fillId="0" borderId="24" xfId="1" applyNumberFormat="1" applyFont="1" applyFill="1" applyBorder="1" applyAlignment="1">
      <alignment horizontal="center" vertical="center" textRotation="255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10" fillId="0" borderId="59" xfId="1" applyFont="1" applyFill="1" applyBorder="1" applyAlignment="1">
      <alignment horizontal="center" vertical="center" wrapText="1"/>
    </xf>
    <xf numFmtId="0" fontId="10" fillId="0" borderId="64" xfId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3" borderId="71" xfId="0" applyFont="1" applyFill="1" applyBorder="1"/>
    <xf numFmtId="0" fontId="10" fillId="0" borderId="48" xfId="0" applyFont="1" applyBorder="1" applyAlignment="1">
      <alignment horizontal="center" vertical="center"/>
    </xf>
    <xf numFmtId="0" fontId="10" fillId="3" borderId="49" xfId="0" applyFont="1" applyFill="1" applyBorder="1"/>
    <xf numFmtId="0" fontId="10" fillId="0" borderId="73" xfId="1" applyNumberFormat="1" applyFont="1" applyFill="1" applyBorder="1" applyAlignment="1">
      <alignment horizontal="center"/>
    </xf>
    <xf numFmtId="0" fontId="10" fillId="3" borderId="51" xfId="1" applyNumberFormat="1" applyFont="1" applyFill="1" applyBorder="1" applyAlignment="1">
      <alignment horizontal="center"/>
    </xf>
    <xf numFmtId="0" fontId="10" fillId="3" borderId="51" xfId="0" applyFont="1" applyFill="1" applyBorder="1"/>
    <xf numFmtId="0" fontId="10" fillId="0" borderId="52" xfId="1" applyNumberFormat="1" applyFont="1" applyFill="1" applyBorder="1" applyAlignment="1">
      <alignment horizontal="center"/>
    </xf>
  </cellXfs>
  <cellStyles count="5">
    <cellStyle name="Normál" xfId="0" builtinId="0"/>
    <cellStyle name="Normál 2" xfId="1"/>
    <cellStyle name="Normál 2 2 2" xfId="3"/>
    <cellStyle name="Normál 6" xfId="2"/>
    <cellStyle name="Normál 6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2"/>
  <sheetViews>
    <sheetView tabSelected="1" zoomScale="85" zoomScaleNormal="85" workbookViewId="0"/>
  </sheetViews>
  <sheetFormatPr defaultRowHeight="15"/>
  <cols>
    <col min="1" max="1" width="3.7109375" style="164" customWidth="1"/>
    <col min="2" max="2" width="34.7109375" customWidth="1"/>
    <col min="3" max="3" width="10.7109375" customWidth="1"/>
    <col min="4" max="5" width="9.7109375" customWidth="1"/>
    <col min="10" max="10" width="9.140625" customWidth="1"/>
    <col min="11" max="11" width="3.7109375" customWidth="1"/>
    <col min="12" max="12" width="3.7109375" style="164" customWidth="1"/>
    <col min="13" max="13" width="34.7109375" customWidth="1"/>
    <col min="14" max="14" width="10.7109375" customWidth="1"/>
    <col min="15" max="15" width="9.7109375" customWidth="1"/>
    <col min="18" max="18" width="3.7109375" customWidth="1"/>
    <col min="19" max="19" width="3.7109375" style="164" customWidth="1"/>
    <col min="20" max="20" width="34.7109375" customWidth="1"/>
    <col min="21" max="21" width="10.7109375" customWidth="1"/>
    <col min="22" max="22" width="9.7109375" customWidth="1"/>
  </cols>
  <sheetData>
    <row r="1" spans="1:34" ht="16.5" thickBot="1">
      <c r="A1" s="163"/>
      <c r="B1" s="2"/>
      <c r="C1" s="1" t="s">
        <v>24</v>
      </c>
      <c r="D1" s="94"/>
      <c r="E1" s="94"/>
      <c r="F1" s="94"/>
      <c r="G1" s="94"/>
      <c r="H1" s="94"/>
      <c r="I1" s="94"/>
      <c r="J1" s="94"/>
      <c r="K1" s="94"/>
      <c r="L1" s="163"/>
      <c r="M1" s="94"/>
      <c r="N1" s="94"/>
      <c r="O1" s="94"/>
      <c r="P1" s="94"/>
      <c r="Q1" s="94"/>
      <c r="R1" s="94"/>
      <c r="S1" s="165"/>
      <c r="T1" s="94"/>
      <c r="U1" s="94"/>
      <c r="V1" s="92"/>
      <c r="W1" s="92"/>
      <c r="X1" s="92"/>
      <c r="Y1" s="92"/>
      <c r="Z1" s="92"/>
      <c r="AA1" s="92"/>
      <c r="AB1" s="93"/>
      <c r="AC1" s="94"/>
      <c r="AD1" s="94"/>
      <c r="AE1" s="94"/>
      <c r="AF1" s="94"/>
      <c r="AG1" s="94"/>
      <c r="AH1" s="94"/>
    </row>
    <row r="2" spans="1:34" ht="15.75">
      <c r="A2" s="163"/>
      <c r="B2" s="4" t="s">
        <v>26</v>
      </c>
      <c r="C2" s="166">
        <v>100</v>
      </c>
      <c r="D2" s="94"/>
      <c r="E2" s="94"/>
      <c r="F2" s="94"/>
      <c r="G2" s="94"/>
      <c r="H2" s="94"/>
      <c r="I2" s="94"/>
      <c r="J2" s="94"/>
      <c r="K2" s="94"/>
      <c r="L2" s="163"/>
      <c r="M2" s="94"/>
      <c r="N2" s="94"/>
      <c r="O2" s="94"/>
      <c r="P2" s="94"/>
      <c r="Q2" s="94"/>
      <c r="R2" s="94"/>
      <c r="S2" s="165"/>
      <c r="T2" s="94"/>
      <c r="U2" s="94"/>
      <c r="V2" s="95"/>
      <c r="W2" s="96"/>
      <c r="X2" s="96"/>
      <c r="Y2" s="96"/>
      <c r="Z2" s="96"/>
      <c r="AA2" s="96"/>
      <c r="AB2" s="97"/>
      <c r="AC2" s="94"/>
      <c r="AD2" s="94"/>
      <c r="AE2" s="94"/>
      <c r="AF2" s="94"/>
      <c r="AG2" s="94"/>
      <c r="AH2" s="94"/>
    </row>
    <row r="3" spans="1:34" ht="15.75">
      <c r="A3" s="163"/>
      <c r="B3" s="3" t="s">
        <v>3</v>
      </c>
      <c r="C3" s="167">
        <v>100</v>
      </c>
      <c r="D3" s="94"/>
      <c r="E3" s="94"/>
      <c r="F3" s="94"/>
      <c r="G3" s="94"/>
      <c r="H3" s="94"/>
      <c r="I3" s="94"/>
      <c r="J3" s="94"/>
      <c r="K3" s="94"/>
      <c r="L3" s="163"/>
      <c r="M3" s="94"/>
      <c r="N3" s="94"/>
      <c r="O3" s="94"/>
      <c r="P3" s="94"/>
      <c r="Q3" s="94"/>
      <c r="R3" s="94"/>
      <c r="S3" s="165"/>
      <c r="T3" s="94"/>
      <c r="U3" s="94"/>
      <c r="V3" s="95"/>
      <c r="W3" s="96"/>
      <c r="X3" s="96"/>
      <c r="Y3" s="96"/>
      <c r="Z3" s="96"/>
      <c r="AA3" s="96"/>
      <c r="AB3" s="97"/>
      <c r="AC3" s="94"/>
      <c r="AD3" s="94"/>
      <c r="AE3" s="94"/>
      <c r="AF3" s="94"/>
      <c r="AG3" s="94"/>
      <c r="AH3" s="94"/>
    </row>
    <row r="4" spans="1:34" ht="16.5" thickBot="1">
      <c r="A4" s="163"/>
      <c r="B4" s="153" t="s">
        <v>25</v>
      </c>
      <c r="C4" s="168">
        <v>100</v>
      </c>
      <c r="D4" s="94"/>
      <c r="E4" s="94"/>
      <c r="F4" s="94"/>
      <c r="G4" s="94"/>
      <c r="H4" s="94"/>
      <c r="I4" s="94"/>
      <c r="J4" s="94"/>
      <c r="K4" s="94"/>
      <c r="L4" s="163"/>
      <c r="M4" s="94"/>
      <c r="N4" s="94"/>
      <c r="O4" s="94"/>
      <c r="P4" s="94"/>
      <c r="Q4" s="94"/>
      <c r="R4" s="94"/>
      <c r="S4" s="165"/>
      <c r="T4" s="94"/>
      <c r="U4" s="94"/>
      <c r="V4" s="98"/>
      <c r="W4" s="96"/>
      <c r="X4" s="96"/>
      <c r="Y4" s="96"/>
      <c r="Z4" s="96"/>
      <c r="AA4" s="96"/>
      <c r="AB4" s="97"/>
      <c r="AC4" s="94"/>
      <c r="AD4" s="94"/>
      <c r="AE4" s="94"/>
      <c r="AF4" s="94"/>
      <c r="AG4" s="94"/>
      <c r="AH4" s="94"/>
    </row>
    <row r="5" spans="1:34" ht="16.5" thickBot="1">
      <c r="A5" s="163"/>
      <c r="B5" s="151" t="s">
        <v>81</v>
      </c>
      <c r="C5" s="152">
        <v>1</v>
      </c>
      <c r="D5" s="94"/>
      <c r="E5" s="94"/>
      <c r="F5" s="94"/>
      <c r="G5" s="94"/>
      <c r="H5" s="94"/>
      <c r="I5" s="94"/>
      <c r="J5" s="94"/>
      <c r="K5" s="94"/>
      <c r="L5" s="163"/>
      <c r="M5" s="94"/>
      <c r="N5" s="94"/>
      <c r="O5" s="94"/>
      <c r="P5" s="94"/>
      <c r="Q5" s="94"/>
      <c r="R5" s="94"/>
      <c r="S5" s="165"/>
      <c r="T5" s="94"/>
      <c r="U5" s="94"/>
      <c r="V5" s="98"/>
      <c r="W5" s="96"/>
      <c r="X5" s="94"/>
      <c r="Y5" s="94"/>
      <c r="Z5" s="94"/>
      <c r="AA5" s="96"/>
      <c r="AB5" s="99"/>
      <c r="AC5" s="94"/>
      <c r="AD5" s="94"/>
      <c r="AE5" s="94"/>
      <c r="AF5" s="94"/>
      <c r="AG5" s="94"/>
      <c r="AH5" s="94"/>
    </row>
    <row r="6" spans="1:34" ht="15.75" thickBot="1">
      <c r="A6" s="163"/>
      <c r="B6" s="94"/>
      <c r="C6" s="94"/>
      <c r="D6" s="94"/>
      <c r="E6" s="94"/>
      <c r="F6" s="94"/>
      <c r="G6" s="94"/>
      <c r="H6" s="94"/>
      <c r="I6" s="94"/>
      <c r="J6" s="94"/>
      <c r="K6" s="94"/>
      <c r="L6" s="163"/>
      <c r="M6" s="94"/>
      <c r="N6" s="94"/>
      <c r="O6" s="94"/>
      <c r="P6" s="94"/>
      <c r="Q6" s="94"/>
      <c r="R6" s="94"/>
      <c r="S6" s="165"/>
      <c r="T6" s="91"/>
      <c r="U6" s="91"/>
      <c r="V6" s="98"/>
      <c r="W6" s="94"/>
      <c r="X6" s="94"/>
      <c r="Y6" s="94"/>
      <c r="Z6" s="96"/>
      <c r="AA6" s="96"/>
      <c r="AB6" s="97"/>
      <c r="AC6" s="94"/>
      <c r="AD6" s="94"/>
      <c r="AE6" s="94"/>
      <c r="AF6" s="94"/>
      <c r="AG6" s="94"/>
      <c r="AH6" s="94"/>
    </row>
    <row r="7" spans="1:34" ht="16.5" thickBot="1">
      <c r="A7" s="129"/>
      <c r="B7" s="123" t="s">
        <v>0</v>
      </c>
      <c r="C7" s="124" t="s">
        <v>1</v>
      </c>
      <c r="D7" s="124" t="s">
        <v>2</v>
      </c>
      <c r="E7" s="103" t="s">
        <v>57</v>
      </c>
      <c r="F7" s="104" t="s">
        <v>58</v>
      </c>
      <c r="G7" s="105" t="s">
        <v>59</v>
      </c>
      <c r="H7" s="104" t="s">
        <v>60</v>
      </c>
      <c r="I7" s="105" t="s">
        <v>61</v>
      </c>
      <c r="J7" s="299" t="s">
        <v>62</v>
      </c>
      <c r="K7" s="106"/>
      <c r="L7" s="100"/>
      <c r="M7" s="101" t="s">
        <v>0</v>
      </c>
      <c r="N7" s="102" t="s">
        <v>1</v>
      </c>
      <c r="O7" s="102" t="s">
        <v>2</v>
      </c>
      <c r="P7" s="125" t="s">
        <v>63</v>
      </c>
      <c r="Q7" s="107" t="s">
        <v>73</v>
      </c>
      <c r="R7" s="94"/>
      <c r="S7" s="132"/>
      <c r="T7" s="133" t="s">
        <v>0</v>
      </c>
      <c r="U7" s="134" t="s">
        <v>1</v>
      </c>
      <c r="V7" s="134" t="s">
        <v>2</v>
      </c>
      <c r="W7" s="103" t="s">
        <v>74</v>
      </c>
      <c r="X7" s="104" t="s">
        <v>75</v>
      </c>
      <c r="Y7" s="125" t="s">
        <v>76</v>
      </c>
      <c r="Z7" s="104" t="s">
        <v>77</v>
      </c>
      <c r="AA7" s="125" t="s">
        <v>78</v>
      </c>
      <c r="AB7" s="131" t="s">
        <v>91</v>
      </c>
      <c r="AC7" s="94"/>
      <c r="AD7" s="94"/>
      <c r="AE7" s="94"/>
      <c r="AF7" s="94"/>
      <c r="AG7" s="94"/>
      <c r="AH7" s="94"/>
    </row>
    <row r="8" spans="1:34" ht="15.75" customHeight="1">
      <c r="A8" s="363" t="s">
        <v>23</v>
      </c>
      <c r="B8" s="366" t="s">
        <v>26</v>
      </c>
      <c r="C8" s="229" t="s">
        <v>28</v>
      </c>
      <c r="D8" s="5" t="s">
        <v>4</v>
      </c>
      <c r="E8" s="27">
        <v>20</v>
      </c>
      <c r="F8" s="146">
        <v>20</v>
      </c>
      <c r="G8" s="28">
        <v>20</v>
      </c>
      <c r="H8" s="136">
        <v>20</v>
      </c>
      <c r="I8" s="28">
        <v>20</v>
      </c>
      <c r="J8" s="144">
        <v>20</v>
      </c>
      <c r="K8" s="108"/>
      <c r="L8" s="363" t="s">
        <v>23</v>
      </c>
      <c r="M8" s="385" t="s">
        <v>26</v>
      </c>
      <c r="N8" s="18" t="s">
        <v>28</v>
      </c>
      <c r="O8" s="18" t="s">
        <v>4</v>
      </c>
      <c r="P8" s="146">
        <v>20</v>
      </c>
      <c r="Q8" s="109"/>
      <c r="R8" s="94"/>
      <c r="S8" s="372" t="s">
        <v>23</v>
      </c>
      <c r="T8" s="388" t="s">
        <v>26</v>
      </c>
      <c r="U8" s="5" t="s">
        <v>28</v>
      </c>
      <c r="V8" s="5" t="s">
        <v>4</v>
      </c>
      <c r="W8" s="175">
        <v>20</v>
      </c>
      <c r="X8" s="28">
        <v>20</v>
      </c>
      <c r="Y8" s="28">
        <v>20</v>
      </c>
      <c r="Z8" s="28">
        <v>20</v>
      </c>
      <c r="AA8" s="135">
        <v>20</v>
      </c>
      <c r="AB8" s="375" t="s">
        <v>40</v>
      </c>
      <c r="AC8" s="94"/>
      <c r="AD8" s="94"/>
      <c r="AE8" s="94"/>
      <c r="AF8" s="94"/>
      <c r="AG8" s="94"/>
      <c r="AH8" s="94"/>
    </row>
    <row r="9" spans="1:34" ht="15.75">
      <c r="A9" s="364"/>
      <c r="B9" s="382"/>
      <c r="C9" s="230" t="s">
        <v>29</v>
      </c>
      <c r="D9" s="6" t="s">
        <v>5</v>
      </c>
      <c r="E9" s="29">
        <f t="shared" ref="E9:J9" si="0">MROUND((E8+E10)/2,10)</f>
        <v>30</v>
      </c>
      <c r="F9" s="36">
        <f t="shared" si="0"/>
        <v>30</v>
      </c>
      <c r="G9" s="30">
        <f t="shared" si="0"/>
        <v>40</v>
      </c>
      <c r="H9" s="30">
        <f t="shared" si="0"/>
        <v>40</v>
      </c>
      <c r="I9" s="30">
        <f t="shared" si="0"/>
        <v>30</v>
      </c>
      <c r="J9" s="118">
        <f t="shared" si="0"/>
        <v>30</v>
      </c>
      <c r="K9" s="108"/>
      <c r="L9" s="364"/>
      <c r="M9" s="386"/>
      <c r="N9" s="6" t="s">
        <v>29</v>
      </c>
      <c r="O9" s="6" t="s">
        <v>5</v>
      </c>
      <c r="P9" s="36">
        <f>MROUND((P8+P10)/2,10)</f>
        <v>40</v>
      </c>
      <c r="Q9" s="110"/>
      <c r="R9" s="94"/>
      <c r="S9" s="373"/>
      <c r="T9" s="389"/>
      <c r="U9" s="6" t="s">
        <v>29</v>
      </c>
      <c r="V9" s="6" t="s">
        <v>5</v>
      </c>
      <c r="W9" s="30">
        <f>MROUND((W8+W10)/2,10)</f>
        <v>30</v>
      </c>
      <c r="X9" s="30">
        <f>MROUND((X8+X10)/2,10)</f>
        <v>30</v>
      </c>
      <c r="Y9" s="30">
        <f>MROUND((Y8+Y10)/2,10)</f>
        <v>30</v>
      </c>
      <c r="Z9" s="30">
        <f>MROUND((Z8+Z10)/2,10)</f>
        <v>40</v>
      </c>
      <c r="AA9" s="30">
        <f>MROUND((AA8+AA10)/2,10)</f>
        <v>30</v>
      </c>
      <c r="AB9" s="376"/>
      <c r="AC9" s="94"/>
      <c r="AD9" s="94"/>
      <c r="AE9" s="94"/>
      <c r="AF9" s="94"/>
      <c r="AG9" s="94"/>
      <c r="AH9" s="94"/>
    </row>
    <row r="10" spans="1:34" ht="15.75">
      <c r="A10" s="364"/>
      <c r="B10" s="382"/>
      <c r="C10" s="230" t="s">
        <v>30</v>
      </c>
      <c r="D10" s="6" t="s">
        <v>6</v>
      </c>
      <c r="E10" s="29">
        <f>MROUND(E16*0.75,5)</f>
        <v>40</v>
      </c>
      <c r="F10" s="36">
        <f>MROUND(F13*0.6,5)</f>
        <v>45</v>
      </c>
      <c r="G10" s="30">
        <f>MROUND(G14*0.6,5)</f>
        <v>50</v>
      </c>
      <c r="H10" s="31">
        <f>MROUND(H15*0.6,5)</f>
        <v>50</v>
      </c>
      <c r="I10" s="30">
        <f>MROUND(I16*0.75,5)</f>
        <v>40</v>
      </c>
      <c r="J10" s="118">
        <f>MROUND(J16*0.75,5)</f>
        <v>40</v>
      </c>
      <c r="K10" s="108"/>
      <c r="L10" s="364"/>
      <c r="M10" s="386"/>
      <c r="N10" s="6" t="s">
        <v>30</v>
      </c>
      <c r="O10" s="6" t="s">
        <v>6</v>
      </c>
      <c r="P10" s="36">
        <f>MROUND(P13*0.6,5)</f>
        <v>50</v>
      </c>
      <c r="Q10" s="110"/>
      <c r="R10" s="94"/>
      <c r="S10" s="373"/>
      <c r="T10" s="389"/>
      <c r="U10" s="6" t="s">
        <v>30</v>
      </c>
      <c r="V10" s="6" t="s">
        <v>6</v>
      </c>
      <c r="W10" s="176">
        <f>MROUND(W16*0.75,5)</f>
        <v>40</v>
      </c>
      <c r="X10" s="30">
        <f>MROUND(X13*0.6,5)</f>
        <v>40</v>
      </c>
      <c r="Y10" s="30">
        <f>MROUND(Y13*0.6,5)</f>
        <v>45</v>
      </c>
      <c r="Z10" s="30">
        <f>MROUND(Z13*0.6,5)</f>
        <v>50</v>
      </c>
      <c r="AA10" s="118">
        <f>MROUND(AA16*0.75,5)</f>
        <v>40</v>
      </c>
      <c r="AB10" s="376"/>
      <c r="AC10" s="94"/>
      <c r="AD10" s="94"/>
      <c r="AE10" s="94"/>
      <c r="AF10" s="94"/>
      <c r="AG10" s="94"/>
      <c r="AH10" s="94"/>
    </row>
    <row r="11" spans="1:34" ht="15.75">
      <c r="A11" s="364"/>
      <c r="B11" s="382"/>
      <c r="C11" s="230" t="s">
        <v>31</v>
      </c>
      <c r="D11" s="6" t="s">
        <v>6</v>
      </c>
      <c r="E11" s="29">
        <f>MROUND(E16*0.9,2.5)</f>
        <v>50</v>
      </c>
      <c r="F11" s="36">
        <f>MROUND(F13*0.75,2.5)</f>
        <v>57.5</v>
      </c>
      <c r="G11" s="30">
        <f>MROUND(G14*0.75,2.5)</f>
        <v>65</v>
      </c>
      <c r="H11" s="31">
        <f>MROUND(H15*0.75,2.5)</f>
        <v>60</v>
      </c>
      <c r="I11" s="30">
        <f>MROUND(I16*0.9,2.5)</f>
        <v>50</v>
      </c>
      <c r="J11" s="118">
        <f>MROUND(J16*0.9,2.5)</f>
        <v>50</v>
      </c>
      <c r="K11" s="108"/>
      <c r="L11" s="364"/>
      <c r="M11" s="386"/>
      <c r="N11" s="6" t="s">
        <v>31</v>
      </c>
      <c r="O11" s="6" t="s">
        <v>6</v>
      </c>
      <c r="P11" s="36">
        <f>MROUND(P13*0.75,2.5)</f>
        <v>60</v>
      </c>
      <c r="Q11" s="110"/>
      <c r="R11" s="94"/>
      <c r="S11" s="373"/>
      <c r="T11" s="389"/>
      <c r="U11" s="6" t="s">
        <v>31</v>
      </c>
      <c r="V11" s="6" t="s">
        <v>6</v>
      </c>
      <c r="W11" s="176">
        <f>MROUND(W16*0.9,2.5)</f>
        <v>50</v>
      </c>
      <c r="X11" s="30">
        <f>MROUND(X13*0.75,2.5)</f>
        <v>52.5</v>
      </c>
      <c r="Y11" s="30">
        <f>MROUND(Y13*0.75,2.5)</f>
        <v>57.5</v>
      </c>
      <c r="Z11" s="30">
        <f>MROUND(Z13*0.75,2.5)</f>
        <v>60</v>
      </c>
      <c r="AA11" s="118">
        <f>MROUND(AA16*0.9,2.5)</f>
        <v>50</v>
      </c>
      <c r="AB11" s="376"/>
      <c r="AC11" s="94"/>
      <c r="AD11" s="94"/>
      <c r="AE11" s="94"/>
      <c r="AF11" s="94"/>
      <c r="AG11" s="94"/>
      <c r="AH11" s="94"/>
    </row>
    <row r="12" spans="1:34" ht="16.5" thickBot="1">
      <c r="A12" s="364"/>
      <c r="B12" s="382"/>
      <c r="C12" s="232" t="s">
        <v>32</v>
      </c>
      <c r="D12" s="269" t="s">
        <v>7</v>
      </c>
      <c r="E12" s="278"/>
      <c r="F12" s="190">
        <f>MROUND(F13*0.9,2.5)</f>
        <v>67.5</v>
      </c>
      <c r="G12" s="40">
        <f>MROUND(G14*0.9,2.5)</f>
        <v>77.5</v>
      </c>
      <c r="H12" s="41">
        <f>MROUND(H15*0.9,2.5)</f>
        <v>72.5</v>
      </c>
      <c r="I12" s="244"/>
      <c r="J12" s="245"/>
      <c r="K12" s="108"/>
      <c r="L12" s="364"/>
      <c r="M12" s="386"/>
      <c r="N12" s="269" t="s">
        <v>32</v>
      </c>
      <c r="O12" s="269" t="s">
        <v>7</v>
      </c>
      <c r="P12" s="190">
        <f>MROUND(P13*0.9,2.5)</f>
        <v>72.5</v>
      </c>
      <c r="Q12" s="113"/>
      <c r="R12" s="94"/>
      <c r="S12" s="373"/>
      <c r="T12" s="389"/>
      <c r="U12" s="7" t="s">
        <v>32</v>
      </c>
      <c r="V12" s="7" t="s">
        <v>7</v>
      </c>
      <c r="W12" s="32"/>
      <c r="X12" s="33">
        <f>MROUND(X13*0.9,2.5)</f>
        <v>62.5</v>
      </c>
      <c r="Y12" s="33">
        <f>MROUND(Y13*0.9,2.5)</f>
        <v>67.5</v>
      </c>
      <c r="Z12" s="33">
        <f>MROUND(Z13*0.9,2.5)</f>
        <v>72.5</v>
      </c>
      <c r="AA12" s="185"/>
      <c r="AB12" s="376"/>
      <c r="AC12" s="94"/>
      <c r="AD12" s="94"/>
      <c r="AE12" s="94"/>
      <c r="AF12" s="94"/>
      <c r="AG12" s="94"/>
      <c r="AH12" s="94"/>
    </row>
    <row r="13" spans="1:34" ht="16.5" thickBot="1">
      <c r="A13" s="364"/>
      <c r="B13" s="383"/>
      <c r="C13" s="270" t="s">
        <v>35</v>
      </c>
      <c r="D13" s="378" t="s">
        <v>8</v>
      </c>
      <c r="E13" s="279"/>
      <c r="F13" s="272">
        <f>MROUND(C2*0.75,C5)</f>
        <v>75</v>
      </c>
      <c r="G13" s="236"/>
      <c r="H13" s="236"/>
      <c r="I13" s="143"/>
      <c r="J13" s="109"/>
      <c r="K13" s="108"/>
      <c r="L13" s="364"/>
      <c r="M13" s="387"/>
      <c r="N13" s="114" t="s">
        <v>66</v>
      </c>
      <c r="O13" s="114" t="s">
        <v>7</v>
      </c>
      <c r="P13" s="191">
        <f>MROUND(C2*0.81,C5)</f>
        <v>81</v>
      </c>
      <c r="Q13" s="115"/>
      <c r="R13" s="94"/>
      <c r="S13" s="373"/>
      <c r="T13" s="389"/>
      <c r="U13" s="10" t="s">
        <v>33</v>
      </c>
      <c r="V13" s="10" t="s">
        <v>83</v>
      </c>
      <c r="W13" s="177"/>
      <c r="X13" s="174">
        <f>MROUND(C2*0.7,C5)</f>
        <v>70</v>
      </c>
      <c r="Y13" s="174">
        <f>MROUND(C2*0.75,C5)</f>
        <v>75</v>
      </c>
      <c r="Z13" s="174">
        <f>MROUND(C2*0.8,C5)</f>
        <v>80</v>
      </c>
      <c r="AA13" s="43"/>
      <c r="AB13" s="376"/>
      <c r="AC13" s="94"/>
      <c r="AD13" s="94"/>
      <c r="AE13" s="94"/>
      <c r="AF13" s="94"/>
      <c r="AG13" s="94"/>
      <c r="AH13" s="94"/>
    </row>
    <row r="14" spans="1:34" ht="15.75">
      <c r="A14" s="364"/>
      <c r="B14" s="383"/>
      <c r="C14" s="271" t="s">
        <v>72</v>
      </c>
      <c r="D14" s="379"/>
      <c r="E14" s="117"/>
      <c r="F14" s="273"/>
      <c r="G14" s="72">
        <f>MROUND(C2*0.85,C5)</f>
        <v>85</v>
      </c>
      <c r="H14" s="141"/>
      <c r="I14" s="140"/>
      <c r="J14" s="110"/>
      <c r="K14" s="108"/>
      <c r="L14" s="364"/>
      <c r="M14" s="380" t="s">
        <v>25</v>
      </c>
      <c r="N14" s="18" t="s">
        <v>28</v>
      </c>
      <c r="O14" s="18" t="s">
        <v>4</v>
      </c>
      <c r="P14" s="192"/>
      <c r="Q14" s="116">
        <v>20</v>
      </c>
      <c r="R14" s="94"/>
      <c r="S14" s="373"/>
      <c r="T14" s="389"/>
      <c r="U14" s="266" t="s">
        <v>33</v>
      </c>
      <c r="V14" s="266" t="s">
        <v>84</v>
      </c>
      <c r="W14" s="178"/>
      <c r="X14" s="34">
        <f>MROUND(C2*0.775,C5)</f>
        <v>78</v>
      </c>
      <c r="Y14" s="34">
        <f>MROUND(C2*0.825,C5)</f>
        <v>83</v>
      </c>
      <c r="Z14" s="34">
        <f>MROUND(C2*0.875,C5)</f>
        <v>88</v>
      </c>
      <c r="AA14" s="45"/>
      <c r="AB14" s="376"/>
      <c r="AC14" s="94"/>
      <c r="AD14" s="94"/>
      <c r="AE14" s="94"/>
      <c r="AF14" s="94"/>
      <c r="AG14" s="94"/>
      <c r="AH14" s="94"/>
    </row>
    <row r="15" spans="1:34" ht="16.5" thickBot="1">
      <c r="A15" s="364"/>
      <c r="B15" s="383"/>
      <c r="C15" s="271" t="s">
        <v>70</v>
      </c>
      <c r="D15" s="379"/>
      <c r="E15" s="280"/>
      <c r="F15" s="273"/>
      <c r="G15" s="141"/>
      <c r="H15" s="72">
        <f>MROUND(C2*0.8,C5)</f>
        <v>80</v>
      </c>
      <c r="I15" s="15"/>
      <c r="J15" s="60"/>
      <c r="K15" s="108"/>
      <c r="L15" s="364"/>
      <c r="M15" s="381"/>
      <c r="N15" s="6" t="s">
        <v>29</v>
      </c>
      <c r="O15" s="6" t="s">
        <v>5</v>
      </c>
      <c r="P15" s="154"/>
      <c r="Q15" s="118">
        <f>MROUND((Q14+Q16)/2,10)</f>
        <v>40</v>
      </c>
      <c r="R15" s="94"/>
      <c r="S15" s="373"/>
      <c r="T15" s="389"/>
      <c r="U15" s="169" t="s">
        <v>33</v>
      </c>
      <c r="V15" s="169" t="s">
        <v>85</v>
      </c>
      <c r="W15" s="391"/>
      <c r="X15" s="392">
        <f>MROUND(C2*0.85,C5)</f>
        <v>85</v>
      </c>
      <c r="Y15" s="392">
        <f>MROUND(C2*0.9,C5)</f>
        <v>90</v>
      </c>
      <c r="Z15" s="392">
        <f>MROUND(C2*0.95,C5)</f>
        <v>95</v>
      </c>
      <c r="AA15" s="393"/>
      <c r="AB15" s="376"/>
      <c r="AC15" s="94"/>
      <c r="AD15" s="94"/>
      <c r="AE15" s="94"/>
      <c r="AF15" s="94"/>
      <c r="AG15" s="94"/>
      <c r="AH15" s="94"/>
    </row>
    <row r="16" spans="1:34" ht="16.5" thickBot="1">
      <c r="A16" s="364"/>
      <c r="B16" s="383"/>
      <c r="C16" s="231" t="s">
        <v>34</v>
      </c>
      <c r="D16" s="231" t="s">
        <v>4</v>
      </c>
      <c r="E16" s="281">
        <f>MROUND(C2*0.55,C5)</f>
        <v>55</v>
      </c>
      <c r="F16" s="224"/>
      <c r="G16" s="87"/>
      <c r="H16" s="87"/>
      <c r="I16" s="234">
        <f>MROUND(C2*0.55,C5)</f>
        <v>55</v>
      </c>
      <c r="J16" s="237">
        <f>MROUND(C2*0.55,C5)</f>
        <v>55</v>
      </c>
      <c r="K16" s="108"/>
      <c r="L16" s="364"/>
      <c r="M16" s="381"/>
      <c r="N16" s="6" t="s">
        <v>30</v>
      </c>
      <c r="O16" s="6" t="s">
        <v>6</v>
      </c>
      <c r="P16" s="154"/>
      <c r="Q16" s="118">
        <f>MROUND(Q19*0.6,5)</f>
        <v>50</v>
      </c>
      <c r="R16" s="94"/>
      <c r="S16" s="373"/>
      <c r="T16" s="390"/>
      <c r="U16" s="17" t="s">
        <v>34</v>
      </c>
      <c r="V16" s="8" t="s">
        <v>4</v>
      </c>
      <c r="W16" s="394">
        <f>MROUND(C2*0.55,C5)</f>
        <v>55</v>
      </c>
      <c r="X16" s="395"/>
      <c r="Y16" s="396"/>
      <c r="Z16" s="396"/>
      <c r="AA16" s="397">
        <f>MROUND(C2*0.55,C5)</f>
        <v>55</v>
      </c>
      <c r="AB16" s="376"/>
      <c r="AC16" s="94"/>
      <c r="AD16" s="94"/>
      <c r="AE16" s="94"/>
      <c r="AF16" s="94"/>
      <c r="AG16" s="94"/>
      <c r="AH16" s="94"/>
    </row>
    <row r="17" spans="1:34" ht="16.5" thickBot="1">
      <c r="A17" s="364"/>
      <c r="B17" s="384"/>
      <c r="C17" s="241" t="s">
        <v>20</v>
      </c>
      <c r="D17" s="241" t="s">
        <v>8</v>
      </c>
      <c r="E17" s="282">
        <f>MROUND(C2*0.6,C5)</f>
        <v>60</v>
      </c>
      <c r="F17" s="274"/>
      <c r="G17" s="238"/>
      <c r="H17" s="238"/>
      <c r="I17" s="239">
        <f>MROUND(C2*0.6,C5)</f>
        <v>60</v>
      </c>
      <c r="J17" s="240">
        <f>MROUND(C2*0.6,C5)</f>
        <v>60</v>
      </c>
      <c r="K17" s="108"/>
      <c r="L17" s="364"/>
      <c r="M17" s="381"/>
      <c r="N17" s="6" t="s">
        <v>31</v>
      </c>
      <c r="O17" s="6" t="s">
        <v>6</v>
      </c>
      <c r="P17" s="154"/>
      <c r="Q17" s="118">
        <f>MROUND(Q19*0.75,2.5)</f>
        <v>62.5</v>
      </c>
      <c r="R17" s="94"/>
      <c r="S17" s="373"/>
      <c r="T17" s="344" t="s">
        <v>25</v>
      </c>
      <c r="U17" s="265" t="s">
        <v>28</v>
      </c>
      <c r="V17" s="18" t="s">
        <v>4</v>
      </c>
      <c r="W17" s="216"/>
      <c r="X17" s="35">
        <v>20</v>
      </c>
      <c r="Y17" s="35">
        <v>20</v>
      </c>
      <c r="Z17" s="35">
        <v>20</v>
      </c>
      <c r="AA17" s="218"/>
      <c r="AB17" s="376"/>
      <c r="AC17" s="94"/>
      <c r="AD17" s="94"/>
      <c r="AE17" s="94"/>
      <c r="AF17" s="94"/>
      <c r="AG17" s="94"/>
      <c r="AH17" s="94"/>
    </row>
    <row r="18" spans="1:34" ht="16.5" thickBot="1">
      <c r="A18" s="364"/>
      <c r="B18" s="11" t="s">
        <v>42</v>
      </c>
      <c r="C18" s="25" t="s">
        <v>16</v>
      </c>
      <c r="D18" s="25" t="s">
        <v>6</v>
      </c>
      <c r="E18" s="332" t="s">
        <v>41</v>
      </c>
      <c r="F18" s="333"/>
      <c r="G18" s="333"/>
      <c r="H18" s="333"/>
      <c r="I18" s="334"/>
      <c r="J18" s="142"/>
      <c r="K18" s="108"/>
      <c r="L18" s="364"/>
      <c r="M18" s="381"/>
      <c r="N18" s="269" t="s">
        <v>32</v>
      </c>
      <c r="O18" s="269" t="s">
        <v>7</v>
      </c>
      <c r="P18" s="149"/>
      <c r="Q18" s="119">
        <f>MROUND(Q19*0.9,2.5)</f>
        <v>75</v>
      </c>
      <c r="R18" s="94"/>
      <c r="S18" s="373"/>
      <c r="T18" s="345"/>
      <c r="U18" s="266" t="s">
        <v>29</v>
      </c>
      <c r="V18" s="6" t="s">
        <v>5</v>
      </c>
      <c r="W18" s="179"/>
      <c r="X18" s="30">
        <f>MROUND((X17+X19)/2,10)</f>
        <v>30</v>
      </c>
      <c r="Y18" s="30">
        <f>MROUND((Y17+Y19)/2,10)</f>
        <v>30</v>
      </c>
      <c r="Z18" s="30">
        <f>MROUND((Z17+Z19)/2,10)</f>
        <v>30</v>
      </c>
      <c r="AA18" s="37"/>
      <c r="AB18" s="376"/>
      <c r="AC18" s="94"/>
      <c r="AD18" s="94"/>
      <c r="AE18" s="94"/>
      <c r="AF18" s="94"/>
      <c r="AG18" s="94"/>
      <c r="AH18" s="94"/>
    </row>
    <row r="19" spans="1:34" ht="16.5" thickBot="1">
      <c r="A19" s="364"/>
      <c r="B19" s="13" t="s">
        <v>89</v>
      </c>
      <c r="C19" s="12" t="s">
        <v>88</v>
      </c>
      <c r="D19" s="13" t="s">
        <v>39</v>
      </c>
      <c r="E19" s="335"/>
      <c r="F19" s="336"/>
      <c r="G19" s="336"/>
      <c r="H19" s="336"/>
      <c r="I19" s="337"/>
      <c r="J19" s="113"/>
      <c r="K19" s="108"/>
      <c r="L19" s="364"/>
      <c r="M19" s="381"/>
      <c r="N19" s="114" t="s">
        <v>67</v>
      </c>
      <c r="O19" s="114" t="s">
        <v>11</v>
      </c>
      <c r="P19" s="193"/>
      <c r="Q19" s="120">
        <f>MROUND(C4*0.83,C5)</f>
        <v>83</v>
      </c>
      <c r="R19" s="94"/>
      <c r="S19" s="373"/>
      <c r="T19" s="345"/>
      <c r="U19" s="38" t="s">
        <v>30</v>
      </c>
      <c r="V19" s="6" t="s">
        <v>6</v>
      </c>
      <c r="W19" s="217"/>
      <c r="X19" s="34">
        <f>MROUND(X22*0.6,5)</f>
        <v>40</v>
      </c>
      <c r="Y19" s="34">
        <f>MROUND(Y22*0.6,5)</f>
        <v>45</v>
      </c>
      <c r="Z19" s="34">
        <f>MROUND(Z22*0.6,5)</f>
        <v>45</v>
      </c>
      <c r="AA19" s="217"/>
      <c r="AB19" s="376"/>
      <c r="AC19" s="94"/>
      <c r="AD19" s="94"/>
      <c r="AE19" s="94"/>
      <c r="AF19" s="94"/>
      <c r="AG19" s="94"/>
      <c r="AH19" s="94"/>
    </row>
    <row r="20" spans="1:34" ht="16.5" thickBot="1">
      <c r="A20" s="364"/>
      <c r="B20" s="26" t="s">
        <v>36</v>
      </c>
      <c r="C20" s="26" t="s">
        <v>37</v>
      </c>
      <c r="D20" s="26" t="s">
        <v>6</v>
      </c>
      <c r="E20" s="335"/>
      <c r="F20" s="336"/>
      <c r="G20" s="336"/>
      <c r="H20" s="336"/>
      <c r="I20" s="337"/>
      <c r="J20" s="142"/>
      <c r="K20" s="108"/>
      <c r="L20" s="365"/>
      <c r="M20" s="121" t="s">
        <v>68</v>
      </c>
      <c r="N20" s="22" t="s">
        <v>48</v>
      </c>
      <c r="O20" s="22" t="s">
        <v>6</v>
      </c>
      <c r="P20" s="193"/>
      <c r="Q20" s="120">
        <f>MROUND(C4*0.7995/2,2.5)</f>
        <v>40</v>
      </c>
      <c r="R20" s="94"/>
      <c r="S20" s="373"/>
      <c r="T20" s="345"/>
      <c r="U20" s="38" t="s">
        <v>31</v>
      </c>
      <c r="V20" s="6" t="s">
        <v>6</v>
      </c>
      <c r="W20" s="176">
        <f>MROUND(W25*0.6,5)</f>
        <v>35</v>
      </c>
      <c r="X20" s="30">
        <f>MROUND(X22*0.75,2.5)</f>
        <v>52.5</v>
      </c>
      <c r="Y20" s="30">
        <f>MROUND(Y22*0.75,2.5)</f>
        <v>55</v>
      </c>
      <c r="Z20" s="30">
        <f>MROUND(Z22*0.75,2.5)</f>
        <v>57.5</v>
      </c>
      <c r="AA20" s="31">
        <f>MROUND(AA25*0.6,5)</f>
        <v>35</v>
      </c>
      <c r="AB20" s="376"/>
      <c r="AC20" s="94"/>
      <c r="AD20" s="94"/>
      <c r="AE20" s="94"/>
      <c r="AF20" s="94"/>
      <c r="AG20" s="94"/>
      <c r="AH20" s="94"/>
    </row>
    <row r="21" spans="1:34" ht="16.5" thickBot="1">
      <c r="A21" s="365"/>
      <c r="B21" s="14" t="s">
        <v>38</v>
      </c>
      <c r="C21" s="14" t="s">
        <v>22</v>
      </c>
      <c r="D21" s="14" t="s">
        <v>5</v>
      </c>
      <c r="E21" s="338"/>
      <c r="F21" s="339"/>
      <c r="G21" s="339"/>
      <c r="H21" s="339"/>
      <c r="I21" s="340"/>
      <c r="J21" s="185"/>
      <c r="K21" s="108"/>
      <c r="L21" s="163"/>
      <c r="M21" s="94"/>
      <c r="N21" s="94"/>
      <c r="O21" s="94"/>
      <c r="P21" s="94"/>
      <c r="Q21" s="94"/>
      <c r="R21" s="94"/>
      <c r="S21" s="373"/>
      <c r="T21" s="345"/>
      <c r="U21" s="39" t="s">
        <v>32</v>
      </c>
      <c r="V21" s="7" t="s">
        <v>7</v>
      </c>
      <c r="W21" s="180">
        <f>MROUND(W25*0.8,2.5)</f>
        <v>47.5</v>
      </c>
      <c r="X21" s="40">
        <f>MROUND(X22*0.9,2.5)</f>
        <v>62.5</v>
      </c>
      <c r="Y21" s="40">
        <f>MROUND(Y22*0.9,2.5)</f>
        <v>67.5</v>
      </c>
      <c r="Z21" s="40">
        <f>MROUND(Z22*0.9,2.5)</f>
        <v>70</v>
      </c>
      <c r="AA21" s="41">
        <f>MROUND(AA25*0.8,2.5)</f>
        <v>47.5</v>
      </c>
      <c r="AB21" s="376"/>
      <c r="AC21" s="94"/>
      <c r="AD21" s="94"/>
      <c r="AE21" s="94"/>
      <c r="AF21" s="94"/>
      <c r="AG21" s="94"/>
      <c r="AH21" s="94"/>
    </row>
    <row r="22" spans="1:34" ht="16.5" thickBot="1">
      <c r="A22" s="163"/>
      <c r="B22" s="94"/>
      <c r="C22" s="94"/>
      <c r="D22" s="94"/>
      <c r="E22" s="94"/>
      <c r="F22" s="94"/>
      <c r="G22" s="94"/>
      <c r="H22" s="94"/>
      <c r="I22" s="94"/>
      <c r="J22" s="94"/>
      <c r="K22" s="108"/>
      <c r="L22" s="195"/>
      <c r="M22" s="196" t="s">
        <v>0</v>
      </c>
      <c r="N22" s="320" t="s">
        <v>1</v>
      </c>
      <c r="O22" s="320" t="s">
        <v>2</v>
      </c>
      <c r="P22" s="290" t="s">
        <v>63</v>
      </c>
      <c r="Q22" s="321" t="s">
        <v>73</v>
      </c>
      <c r="R22" s="94"/>
      <c r="S22" s="373"/>
      <c r="T22" s="345"/>
      <c r="U22" s="10" t="s">
        <v>33</v>
      </c>
      <c r="V22" s="10" t="s">
        <v>83</v>
      </c>
      <c r="W22" s="181"/>
      <c r="X22" s="42">
        <f>MROUND(C4*0.7,C5)</f>
        <v>70</v>
      </c>
      <c r="Y22" s="42">
        <f>MROUND(C4*0.74,C5)</f>
        <v>74</v>
      </c>
      <c r="Z22" s="42">
        <f>MROUND(C4*0.78,C5)</f>
        <v>78</v>
      </c>
      <c r="AA22" s="43"/>
      <c r="AB22" s="376"/>
      <c r="AC22" s="94"/>
      <c r="AD22" s="94"/>
      <c r="AE22" s="94"/>
      <c r="AF22" s="94"/>
      <c r="AG22" s="94"/>
      <c r="AH22" s="94"/>
    </row>
    <row r="23" spans="1:34" ht="16.5" customHeight="1" thickBot="1">
      <c r="A23" s="100"/>
      <c r="B23" s="101" t="s">
        <v>0</v>
      </c>
      <c r="C23" s="102" t="s">
        <v>1</v>
      </c>
      <c r="D23" s="102" t="s">
        <v>2</v>
      </c>
      <c r="E23" s="103" t="s">
        <v>57</v>
      </c>
      <c r="F23" s="104" t="s">
        <v>58</v>
      </c>
      <c r="G23" s="105" t="s">
        <v>59</v>
      </c>
      <c r="H23" s="104" t="s">
        <v>60</v>
      </c>
      <c r="I23" s="105" t="s">
        <v>61</v>
      </c>
      <c r="J23" s="299" t="s">
        <v>62</v>
      </c>
      <c r="K23" s="108"/>
      <c r="L23" s="341" t="s">
        <v>43</v>
      </c>
      <c r="M23" s="344" t="s">
        <v>3</v>
      </c>
      <c r="N23" s="5" t="s">
        <v>28</v>
      </c>
      <c r="O23" s="5" t="s">
        <v>4</v>
      </c>
      <c r="P23" s="146">
        <v>20</v>
      </c>
      <c r="Q23" s="144">
        <v>20</v>
      </c>
      <c r="R23" s="94"/>
      <c r="S23" s="373"/>
      <c r="T23" s="345"/>
      <c r="U23" s="266" t="s">
        <v>33</v>
      </c>
      <c r="V23" s="266" t="s">
        <v>84</v>
      </c>
      <c r="W23" s="182"/>
      <c r="X23" s="44">
        <f>MROUND(C4*0.78,C5)</f>
        <v>78</v>
      </c>
      <c r="Y23" s="44">
        <f>MROUND(C4*0.82,C5)</f>
        <v>82</v>
      </c>
      <c r="Z23" s="44">
        <f>MROUND(C4*0.86,C5)</f>
        <v>86</v>
      </c>
      <c r="AA23" s="45"/>
      <c r="AB23" s="376"/>
      <c r="AC23" s="94"/>
      <c r="AD23" s="94"/>
      <c r="AE23" s="94"/>
      <c r="AF23" s="94"/>
      <c r="AG23" s="94"/>
      <c r="AH23" s="94"/>
    </row>
    <row r="24" spans="1:34" ht="15.75" customHeight="1" thickBot="1">
      <c r="A24" s="341" t="s">
        <v>43</v>
      </c>
      <c r="B24" s="344" t="s">
        <v>3</v>
      </c>
      <c r="C24" s="5" t="s">
        <v>28</v>
      </c>
      <c r="D24" s="5" t="s">
        <v>4</v>
      </c>
      <c r="E24" s="297">
        <v>20</v>
      </c>
      <c r="F24" s="298">
        <v>20</v>
      </c>
      <c r="G24" s="35">
        <v>20</v>
      </c>
      <c r="H24" s="35">
        <v>20</v>
      </c>
      <c r="I24" s="35">
        <v>20</v>
      </c>
      <c r="J24" s="116">
        <v>20</v>
      </c>
      <c r="K24" s="108"/>
      <c r="L24" s="342"/>
      <c r="M24" s="345"/>
      <c r="N24" s="9" t="s">
        <v>30</v>
      </c>
      <c r="O24" s="6" t="s">
        <v>4</v>
      </c>
      <c r="P24" s="36">
        <f>MROUND((P23+P25)/2,5)</f>
        <v>35</v>
      </c>
      <c r="Q24" s="118">
        <f>MROUND((Q23+Q25)/2,5)</f>
        <v>30</v>
      </c>
      <c r="R24" s="94"/>
      <c r="S24" s="373"/>
      <c r="T24" s="345"/>
      <c r="U24" s="169" t="s">
        <v>33</v>
      </c>
      <c r="V24" s="267" t="s">
        <v>85</v>
      </c>
      <c r="W24" s="183"/>
      <c r="X24" s="46">
        <f>MROUND(C4*0.86,C5)</f>
        <v>86</v>
      </c>
      <c r="Y24" s="46">
        <f>MROUND(C4*0.9,C5)</f>
        <v>90</v>
      </c>
      <c r="Z24" s="46">
        <f>MROUND(C4*0.94,C5)</f>
        <v>94</v>
      </c>
      <c r="AA24" s="47"/>
      <c r="AB24" s="376"/>
      <c r="AC24" s="94"/>
      <c r="AD24" s="94"/>
      <c r="AE24" s="94"/>
      <c r="AF24" s="94"/>
      <c r="AG24" s="94"/>
      <c r="AH24" s="94"/>
    </row>
    <row r="25" spans="1:34" ht="16.5" thickBot="1">
      <c r="A25" s="342"/>
      <c r="B25" s="345"/>
      <c r="C25" s="9" t="s">
        <v>30</v>
      </c>
      <c r="D25" s="6" t="s">
        <v>4</v>
      </c>
      <c r="E25" s="29">
        <f>MROUND((E24+E26)/2,5)</f>
        <v>30</v>
      </c>
      <c r="F25" s="30">
        <f>MROUND((F24+F26)/2,5)</f>
        <v>35</v>
      </c>
      <c r="G25" s="30">
        <f>MROUND((G24+G26)/2,5)</f>
        <v>35</v>
      </c>
      <c r="H25" s="30">
        <f>MROUND((H24+H26)/2,5)</f>
        <v>35</v>
      </c>
      <c r="I25" s="30">
        <f>MROUND((I24+I26)/2,5)</f>
        <v>35</v>
      </c>
      <c r="J25" s="118">
        <f t="shared" ref="J25" si="1">MROUND((J24+J26)/2,5)</f>
        <v>35</v>
      </c>
      <c r="K25" s="108"/>
      <c r="L25" s="342"/>
      <c r="M25" s="345"/>
      <c r="N25" s="9" t="s">
        <v>30</v>
      </c>
      <c r="O25" s="6" t="s">
        <v>5</v>
      </c>
      <c r="P25" s="36">
        <f>MROUND(P28*0.6,5)</f>
        <v>50</v>
      </c>
      <c r="Q25" s="118">
        <f>MROUND(Q32*0.6,5)</f>
        <v>40</v>
      </c>
      <c r="R25" s="94"/>
      <c r="S25" s="373"/>
      <c r="T25" s="346"/>
      <c r="U25" s="17" t="s">
        <v>10</v>
      </c>
      <c r="V25" s="8" t="s">
        <v>4</v>
      </c>
      <c r="W25" s="220">
        <f>MROUND(C4*0.6,C5)</f>
        <v>60</v>
      </c>
      <c r="X25" s="221"/>
      <c r="Y25" s="221"/>
      <c r="Z25" s="221"/>
      <c r="AA25" s="219">
        <f>MROUND(C4*0.6,C5)</f>
        <v>60</v>
      </c>
      <c r="AB25" s="376"/>
      <c r="AC25" s="94"/>
      <c r="AD25" s="94"/>
      <c r="AE25" s="94"/>
      <c r="AF25" s="94"/>
      <c r="AG25" s="94"/>
      <c r="AH25" s="94"/>
    </row>
    <row r="26" spans="1:34" ht="16.5" thickBot="1">
      <c r="A26" s="342"/>
      <c r="B26" s="345"/>
      <c r="C26" s="9" t="s">
        <v>30</v>
      </c>
      <c r="D26" s="6" t="s">
        <v>5</v>
      </c>
      <c r="E26" s="29">
        <f>MROUND(E29*0.6,5)</f>
        <v>40</v>
      </c>
      <c r="F26" s="36">
        <f>MROUND(F32*0.6,5)</f>
        <v>45</v>
      </c>
      <c r="G26" s="30">
        <f>MROUND(G33*0.6,5)</f>
        <v>50</v>
      </c>
      <c r="H26" s="30">
        <f>MROUND(H34*0.6,5)</f>
        <v>45</v>
      </c>
      <c r="I26" s="30">
        <f>MROUND(I35*0.6,5)</f>
        <v>50</v>
      </c>
      <c r="J26" s="118">
        <f>MROUND(J36*0.85,2.5)</f>
        <v>50</v>
      </c>
      <c r="K26" s="108"/>
      <c r="L26" s="342"/>
      <c r="M26" s="345"/>
      <c r="N26" s="9" t="s">
        <v>31</v>
      </c>
      <c r="O26" s="6" t="s">
        <v>6</v>
      </c>
      <c r="P26" s="36">
        <f>MROUND(P28*0.75,2.5)</f>
        <v>62.5</v>
      </c>
      <c r="Q26" s="118">
        <f>MROUND(Q32*0.75,2.5)</f>
        <v>50</v>
      </c>
      <c r="R26" s="94"/>
      <c r="S26" s="373"/>
      <c r="T26" s="121" t="s">
        <v>68</v>
      </c>
      <c r="U26" s="22" t="s">
        <v>48</v>
      </c>
      <c r="V26" s="23" t="s">
        <v>6</v>
      </c>
      <c r="W26" s="89">
        <f>MROUND(C4*0.33,2.5)</f>
        <v>32.5</v>
      </c>
      <c r="X26" s="83">
        <f>MROUND(X24*0.7995/2,2.5)</f>
        <v>35</v>
      </c>
      <c r="Y26" s="83">
        <f>MROUND(Y24*0.7995/2,2.5)</f>
        <v>35</v>
      </c>
      <c r="Z26" s="83">
        <f>MROUND(Z24*0.7995/2,2.5)</f>
        <v>37.5</v>
      </c>
      <c r="AA26" s="120">
        <f>MROUND(C4*0.33,2.5)</f>
        <v>32.5</v>
      </c>
      <c r="AB26" s="376"/>
      <c r="AC26" s="94"/>
      <c r="AD26" s="94"/>
      <c r="AE26" s="94"/>
      <c r="AF26" s="94"/>
      <c r="AG26" s="94"/>
      <c r="AH26" s="94"/>
    </row>
    <row r="27" spans="1:34" ht="16.5" thickBot="1">
      <c r="A27" s="342"/>
      <c r="B27" s="345"/>
      <c r="C27" s="9" t="s">
        <v>31</v>
      </c>
      <c r="D27" s="6" t="s">
        <v>6</v>
      </c>
      <c r="E27" s="29">
        <f>MROUND(E29*0.75,2.5)</f>
        <v>50</v>
      </c>
      <c r="F27" s="36">
        <f>MROUND(F32*0.75,2.5)</f>
        <v>57.5</v>
      </c>
      <c r="G27" s="30">
        <f>MROUND(G33*0.75,2.5)</f>
        <v>62.5</v>
      </c>
      <c r="H27" s="30">
        <f>MROUND(H34*0.75,2.5)</f>
        <v>60</v>
      </c>
      <c r="I27" s="30">
        <f>MROUND(I35*0.75,2.5)</f>
        <v>65</v>
      </c>
      <c r="J27" s="60"/>
      <c r="K27" s="108"/>
      <c r="L27" s="342"/>
      <c r="M27" s="345"/>
      <c r="N27" s="111" t="s">
        <v>32</v>
      </c>
      <c r="O27" s="7" t="s">
        <v>7</v>
      </c>
      <c r="P27" s="147">
        <f>MROUND(P28*0.9,2.5)</f>
        <v>75</v>
      </c>
      <c r="Q27" s="319">
        <f>MROUND(Q32*0.9,2.5)</f>
        <v>57.5</v>
      </c>
      <c r="R27" s="94"/>
      <c r="S27" s="373"/>
      <c r="T27" s="11" t="s">
        <v>42</v>
      </c>
      <c r="U27" s="25" t="s">
        <v>16</v>
      </c>
      <c r="V27" s="25" t="s">
        <v>6</v>
      </c>
      <c r="W27" s="335" t="s">
        <v>41</v>
      </c>
      <c r="X27" s="336"/>
      <c r="Y27" s="336"/>
      <c r="Z27" s="337"/>
      <c r="AA27" s="222"/>
      <c r="AB27" s="376"/>
      <c r="AC27" s="94"/>
      <c r="AD27" s="94"/>
      <c r="AE27" s="94"/>
      <c r="AF27" s="94"/>
      <c r="AG27" s="94"/>
      <c r="AH27" s="94"/>
    </row>
    <row r="28" spans="1:34" ht="16.5" thickBot="1">
      <c r="A28" s="342"/>
      <c r="B28" s="345"/>
      <c r="C28" s="197" t="s">
        <v>32</v>
      </c>
      <c r="D28" s="269" t="s">
        <v>7</v>
      </c>
      <c r="E28" s="137">
        <f>MROUND(E29*0.9,2.5)</f>
        <v>57.5</v>
      </c>
      <c r="F28" s="147">
        <f>MROUND(F32*0.9,2.5)</f>
        <v>70</v>
      </c>
      <c r="G28" s="33">
        <f>MROUND(G33*0.9,2.5)</f>
        <v>75</v>
      </c>
      <c r="H28" s="33">
        <f>MROUND(H34*0.9,2.5)</f>
        <v>70</v>
      </c>
      <c r="I28" s="33">
        <f>MROUND(I35*0.9,2.5)</f>
        <v>77.5</v>
      </c>
      <c r="J28" s="61"/>
      <c r="K28" s="108"/>
      <c r="L28" s="342"/>
      <c r="M28" s="345"/>
      <c r="N28" s="13" t="s">
        <v>33</v>
      </c>
      <c r="O28" s="13" t="s">
        <v>6</v>
      </c>
      <c r="P28" s="298">
        <f>MROUND(C3*0.82,C5)</f>
        <v>82</v>
      </c>
      <c r="Q28" s="322"/>
      <c r="R28" s="94"/>
      <c r="S28" s="373"/>
      <c r="T28" s="12" t="s">
        <v>89</v>
      </c>
      <c r="U28" s="12" t="s">
        <v>88</v>
      </c>
      <c r="V28" s="13" t="s">
        <v>39</v>
      </c>
      <c r="W28" s="335"/>
      <c r="X28" s="336"/>
      <c r="Y28" s="336"/>
      <c r="Z28" s="337"/>
      <c r="AA28" s="48"/>
      <c r="AB28" s="376"/>
      <c r="AC28" s="94"/>
      <c r="AD28" s="94"/>
      <c r="AE28" s="94"/>
      <c r="AF28" s="94"/>
      <c r="AG28" s="94"/>
      <c r="AH28" s="94"/>
    </row>
    <row r="29" spans="1:34" ht="15.75">
      <c r="A29" s="342"/>
      <c r="B29" s="345"/>
      <c r="C29" s="265" t="s">
        <v>20</v>
      </c>
      <c r="D29" s="359" t="s">
        <v>8</v>
      </c>
      <c r="E29" s="242">
        <f>MROUND(C3*0.65,C5)</f>
        <v>65</v>
      </c>
      <c r="F29" s="90"/>
      <c r="G29" s="90"/>
      <c r="H29" s="90"/>
      <c r="I29" s="90"/>
      <c r="J29" s="291"/>
      <c r="K29" s="108"/>
      <c r="L29" s="342"/>
      <c r="M29" s="345"/>
      <c r="N29" s="6" t="s">
        <v>33</v>
      </c>
      <c r="O29" s="6" t="s">
        <v>7</v>
      </c>
      <c r="P29" s="36">
        <f>MROUND(C3*0.87,C5)</f>
        <v>87</v>
      </c>
      <c r="Q29" s="60"/>
      <c r="R29" s="94"/>
      <c r="S29" s="373"/>
      <c r="T29" s="26" t="s">
        <v>36</v>
      </c>
      <c r="U29" s="26" t="s">
        <v>37</v>
      </c>
      <c r="V29" s="26" t="s">
        <v>6</v>
      </c>
      <c r="W29" s="335"/>
      <c r="X29" s="336"/>
      <c r="Y29" s="336"/>
      <c r="Z29" s="337"/>
      <c r="AA29" s="49"/>
      <c r="AB29" s="376"/>
      <c r="AC29" s="94"/>
      <c r="AD29" s="94"/>
      <c r="AE29" s="94"/>
      <c r="AF29" s="94"/>
      <c r="AG29" s="94"/>
      <c r="AH29" s="94"/>
    </row>
    <row r="30" spans="1:34" ht="16.5" thickBot="1">
      <c r="A30" s="342"/>
      <c r="B30" s="345"/>
      <c r="C30" s="266" t="s">
        <v>20</v>
      </c>
      <c r="D30" s="355"/>
      <c r="E30" s="254">
        <f>MROUND(C3*0.585,C5)</f>
        <v>59</v>
      </c>
      <c r="F30" s="140"/>
      <c r="G30" s="140"/>
      <c r="H30" s="140"/>
      <c r="I30" s="140"/>
      <c r="J30" s="60"/>
      <c r="K30" s="108"/>
      <c r="L30" s="342"/>
      <c r="M30" s="345"/>
      <c r="N30" s="6" t="s">
        <v>33</v>
      </c>
      <c r="O30" s="6" t="s">
        <v>8</v>
      </c>
      <c r="P30" s="36">
        <f>MROUND(C3*0.9,C5)</f>
        <v>90</v>
      </c>
      <c r="Q30" s="60"/>
      <c r="R30" s="94"/>
      <c r="S30" s="374"/>
      <c r="T30" s="14" t="s">
        <v>38</v>
      </c>
      <c r="U30" s="14" t="s">
        <v>22</v>
      </c>
      <c r="V30" s="14" t="s">
        <v>5</v>
      </c>
      <c r="W30" s="338"/>
      <c r="X30" s="339"/>
      <c r="Y30" s="339"/>
      <c r="Z30" s="340"/>
      <c r="AA30" s="50"/>
      <c r="AB30" s="377"/>
      <c r="AC30" s="94"/>
      <c r="AD30" s="94"/>
      <c r="AE30" s="94"/>
      <c r="AF30" s="94"/>
      <c r="AG30" s="94"/>
      <c r="AH30" s="94"/>
    </row>
    <row r="31" spans="1:34" ht="16.5" thickBot="1">
      <c r="A31" s="342"/>
      <c r="B31" s="345"/>
      <c r="C31" s="7" t="s">
        <v>20</v>
      </c>
      <c r="D31" s="348"/>
      <c r="E31" s="137">
        <f>MROUND(C3*0.525,C5)</f>
        <v>53</v>
      </c>
      <c r="F31" s="145"/>
      <c r="G31" s="145"/>
      <c r="H31" s="145"/>
      <c r="I31" s="145"/>
      <c r="J31" s="61"/>
      <c r="K31" s="108"/>
      <c r="L31" s="342"/>
      <c r="M31" s="345"/>
      <c r="N31" s="269" t="s">
        <v>16</v>
      </c>
      <c r="O31" s="325" t="s">
        <v>8</v>
      </c>
      <c r="P31" s="190">
        <f>MROUND(C3*0.8,C5)</f>
        <v>80</v>
      </c>
      <c r="Q31" s="323"/>
      <c r="R31" s="94"/>
      <c r="S31" s="16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</row>
    <row r="32" spans="1:34" ht="16.5" customHeight="1" thickBot="1">
      <c r="A32" s="342"/>
      <c r="B32" s="345"/>
      <c r="C32" s="265" t="s">
        <v>65</v>
      </c>
      <c r="D32" s="18" t="s">
        <v>7</v>
      </c>
      <c r="E32" s="262"/>
      <c r="F32" s="235">
        <f>MROUND(C3*0.77,C5)</f>
        <v>77</v>
      </c>
      <c r="G32" s="143"/>
      <c r="H32" s="143"/>
      <c r="I32" s="143"/>
      <c r="J32" s="291"/>
      <c r="K32" s="108"/>
      <c r="L32" s="342"/>
      <c r="M32" s="345"/>
      <c r="N32" s="265" t="s">
        <v>20</v>
      </c>
      <c r="O32" s="359" t="s">
        <v>8</v>
      </c>
      <c r="P32" s="225"/>
      <c r="Q32" s="259">
        <f>MROUND(C3*0.65,C5)</f>
        <v>65</v>
      </c>
      <c r="R32" s="94"/>
      <c r="S32" s="132"/>
      <c r="T32" s="133" t="s">
        <v>0</v>
      </c>
      <c r="U32" s="134" t="s">
        <v>1</v>
      </c>
      <c r="V32" s="134" t="s">
        <v>2</v>
      </c>
      <c r="W32" s="103" t="s">
        <v>74</v>
      </c>
      <c r="X32" s="104" t="s">
        <v>75</v>
      </c>
      <c r="Y32" s="125" t="s">
        <v>76</v>
      </c>
      <c r="Z32" s="104" t="s">
        <v>77</v>
      </c>
      <c r="AA32" s="125" t="s">
        <v>78</v>
      </c>
      <c r="AB32" s="131" t="s">
        <v>91</v>
      </c>
      <c r="AC32" s="94"/>
      <c r="AD32" s="94"/>
      <c r="AE32" s="94"/>
      <c r="AF32" s="94"/>
      <c r="AG32" s="94"/>
      <c r="AH32" s="94"/>
    </row>
    <row r="33" spans="1:34" ht="16.5" thickBot="1">
      <c r="A33" s="342"/>
      <c r="B33" s="345"/>
      <c r="C33" s="266" t="s">
        <v>66</v>
      </c>
      <c r="D33" s="6" t="s">
        <v>5</v>
      </c>
      <c r="E33" s="253"/>
      <c r="F33" s="150"/>
      <c r="G33" s="148">
        <f>MROUND(C3*0.83,C5)</f>
        <v>83</v>
      </c>
      <c r="H33" s="140"/>
      <c r="I33" s="140"/>
      <c r="J33" s="60"/>
      <c r="K33" s="108"/>
      <c r="L33" s="342"/>
      <c r="M33" s="345"/>
      <c r="N33" s="266" t="s">
        <v>20</v>
      </c>
      <c r="O33" s="355"/>
      <c r="P33" s="226"/>
      <c r="Q33" s="252">
        <f>MROUND(C3*0.585,C5)</f>
        <v>59</v>
      </c>
      <c r="R33" s="94"/>
      <c r="S33" s="372" t="s">
        <v>43</v>
      </c>
      <c r="T33" s="344" t="s">
        <v>3</v>
      </c>
      <c r="U33" s="5" t="s">
        <v>28</v>
      </c>
      <c r="V33" s="5" t="s">
        <v>4</v>
      </c>
      <c r="W33" s="27">
        <v>20</v>
      </c>
      <c r="X33" s="28">
        <v>20</v>
      </c>
      <c r="Y33" s="28">
        <v>20</v>
      </c>
      <c r="Z33" s="28">
        <v>20</v>
      </c>
      <c r="AA33" s="64">
        <v>20</v>
      </c>
      <c r="AB33" s="65"/>
      <c r="AC33" s="94"/>
      <c r="AD33" s="94"/>
      <c r="AE33" s="94"/>
      <c r="AF33" s="94"/>
      <c r="AG33" s="94"/>
      <c r="AH33" s="94"/>
    </row>
    <row r="34" spans="1:34" ht="16.5" customHeight="1" thickBot="1">
      <c r="A34" s="342"/>
      <c r="B34" s="345"/>
      <c r="C34" s="266" t="s">
        <v>64</v>
      </c>
      <c r="D34" s="6" t="s">
        <v>6</v>
      </c>
      <c r="E34" s="253"/>
      <c r="F34" s="150"/>
      <c r="G34" s="150"/>
      <c r="H34" s="148">
        <f>MROUND(C3*0.79,C5)</f>
        <v>79</v>
      </c>
      <c r="I34" s="140"/>
      <c r="J34" s="60"/>
      <c r="K34" s="108"/>
      <c r="L34" s="342"/>
      <c r="M34" s="346"/>
      <c r="N34" s="264" t="s">
        <v>20</v>
      </c>
      <c r="O34" s="348"/>
      <c r="P34" s="275"/>
      <c r="Q34" s="324">
        <f>MROUND(C3*0.525,C5)</f>
        <v>53</v>
      </c>
      <c r="R34" s="94"/>
      <c r="S34" s="373"/>
      <c r="T34" s="345"/>
      <c r="U34" s="268" t="s">
        <v>30</v>
      </c>
      <c r="V34" s="13" t="s">
        <v>4</v>
      </c>
      <c r="W34" s="30">
        <f>MROUND((W33+W35)/2,5)</f>
        <v>35</v>
      </c>
      <c r="X34" s="30">
        <f>MROUND((X33+X35)/2,5)</f>
        <v>40</v>
      </c>
      <c r="Y34" s="30">
        <f>MROUND((Y33+Y35)/2,5)</f>
        <v>40</v>
      </c>
      <c r="Z34" s="30">
        <f>MROUND((Z33+Z35)/2,5)</f>
        <v>40</v>
      </c>
      <c r="AA34" s="30">
        <f>MROUND((AA33+AA35)/2,5)</f>
        <v>35</v>
      </c>
      <c r="AB34" s="66"/>
      <c r="AC34" s="94"/>
      <c r="AD34" s="94"/>
      <c r="AE34" s="94"/>
      <c r="AF34" s="94"/>
      <c r="AG34" s="94"/>
      <c r="AH34" s="94"/>
    </row>
    <row r="35" spans="1:34" ht="16.5" thickBot="1">
      <c r="A35" s="342"/>
      <c r="B35" s="345"/>
      <c r="C35" s="267" t="s">
        <v>87</v>
      </c>
      <c r="D35" s="7" t="s">
        <v>4</v>
      </c>
      <c r="E35" s="263"/>
      <c r="F35" s="145"/>
      <c r="G35" s="145"/>
      <c r="H35" s="145"/>
      <c r="I35" s="283">
        <f>MROUND(C3*0.85,C5)</f>
        <v>85</v>
      </c>
      <c r="J35" s="61"/>
      <c r="K35" s="108"/>
      <c r="L35" s="343"/>
      <c r="M35" s="198" t="s">
        <v>82</v>
      </c>
      <c r="N35" s="130" t="s">
        <v>44</v>
      </c>
      <c r="O35" s="130" t="s">
        <v>5</v>
      </c>
      <c r="P35" s="210" t="s">
        <v>21</v>
      </c>
      <c r="Q35" s="184" t="s">
        <v>21</v>
      </c>
      <c r="R35" s="94"/>
      <c r="S35" s="373"/>
      <c r="T35" s="345"/>
      <c r="U35" s="6" t="s">
        <v>30</v>
      </c>
      <c r="V35" s="6" t="s">
        <v>5</v>
      </c>
      <c r="W35" s="29">
        <f>MROUND(W38*0.6,5)</f>
        <v>50</v>
      </c>
      <c r="X35" s="30">
        <f>MROUND(X39*0.6,5)</f>
        <v>55</v>
      </c>
      <c r="Y35" s="30">
        <f>MROUND(Y40*0.6,5)</f>
        <v>55</v>
      </c>
      <c r="Z35" s="30">
        <f>MROUND(Z41*0.6,5)</f>
        <v>55</v>
      </c>
      <c r="AA35" s="30">
        <f>MROUND(AA46*0.6,5)</f>
        <v>50</v>
      </c>
      <c r="AB35" s="66"/>
      <c r="AC35" s="94"/>
      <c r="AD35" s="94"/>
      <c r="AE35" s="94"/>
      <c r="AF35" s="94"/>
      <c r="AG35" s="94"/>
      <c r="AH35" s="94"/>
    </row>
    <row r="36" spans="1:34" ht="16.5" thickBot="1">
      <c r="A36" s="342"/>
      <c r="B36" s="345"/>
      <c r="C36" s="286" t="s">
        <v>35</v>
      </c>
      <c r="D36" s="359" t="s">
        <v>5</v>
      </c>
      <c r="E36" s="262"/>
      <c r="F36" s="143"/>
      <c r="G36" s="143"/>
      <c r="H36" s="143"/>
      <c r="I36" s="288"/>
      <c r="J36" s="295">
        <f>MROUND(C3*0.6,C5)</f>
        <v>60</v>
      </c>
      <c r="K36" s="108"/>
      <c r="M36" s="94"/>
      <c r="N36" s="94"/>
      <c r="O36" s="94"/>
      <c r="P36" s="94"/>
      <c r="Q36" s="94"/>
      <c r="R36" s="94"/>
      <c r="S36" s="373"/>
      <c r="T36" s="345"/>
      <c r="U36" s="6" t="s">
        <v>31</v>
      </c>
      <c r="V36" s="6" t="s">
        <v>6</v>
      </c>
      <c r="W36" s="29">
        <f>MROUND(W38*0.75,2.5)</f>
        <v>65</v>
      </c>
      <c r="X36" s="30">
        <f>MROUND(X39*0.75,2.5)</f>
        <v>65</v>
      </c>
      <c r="Y36" s="30">
        <f>MROUND(Y40*0.75,2.5)</f>
        <v>67.5</v>
      </c>
      <c r="Z36" s="30">
        <f>MROUND(Z41*0.75,2.5)</f>
        <v>70</v>
      </c>
      <c r="AA36" s="30">
        <f>MROUND(AA46*0.75,2.5)</f>
        <v>65</v>
      </c>
      <c r="AB36" s="66"/>
      <c r="AC36" s="94"/>
      <c r="AD36" s="94"/>
      <c r="AE36" s="94"/>
      <c r="AF36" s="94"/>
      <c r="AG36" s="94"/>
      <c r="AH36" s="94"/>
    </row>
    <row r="37" spans="1:34" ht="15" customHeight="1" thickBot="1">
      <c r="A37" s="342"/>
      <c r="B37" s="346"/>
      <c r="C37" s="287" t="s">
        <v>90</v>
      </c>
      <c r="D37" s="348"/>
      <c r="E37" s="284"/>
      <c r="F37" s="285"/>
      <c r="G37" s="285"/>
      <c r="H37" s="285"/>
      <c r="I37" s="289"/>
      <c r="J37" s="296">
        <f>MROUND(C3*0.54,C5)</f>
        <v>54</v>
      </c>
      <c r="K37" s="108"/>
      <c r="L37" s="129"/>
      <c r="M37" s="123" t="s">
        <v>0</v>
      </c>
      <c r="N37" s="124" t="s">
        <v>1</v>
      </c>
      <c r="O37" s="124" t="s">
        <v>2</v>
      </c>
      <c r="P37" s="125" t="s">
        <v>63</v>
      </c>
      <c r="Q37" s="107" t="s">
        <v>73</v>
      </c>
      <c r="R37" s="94"/>
      <c r="S37" s="373"/>
      <c r="T37" s="345"/>
      <c r="U37" s="6" t="s">
        <v>32</v>
      </c>
      <c r="V37" s="6" t="s">
        <v>7</v>
      </c>
      <c r="W37" s="29">
        <f>MROUND(W38*0.9,2.5)</f>
        <v>77.5</v>
      </c>
      <c r="X37" s="30">
        <f>MROUND(X39*0.9,2.5)</f>
        <v>80</v>
      </c>
      <c r="Y37" s="30">
        <f>MROUND(Y40*0.9,2.5)</f>
        <v>80</v>
      </c>
      <c r="Z37" s="30">
        <f>MROUND(Z41*0.9,2.5)</f>
        <v>82.5</v>
      </c>
      <c r="AA37" s="30">
        <f>MROUND(AA46*0.9,2.5)</f>
        <v>77.5</v>
      </c>
      <c r="AB37" s="66"/>
      <c r="AC37" s="94"/>
      <c r="AD37" s="94"/>
      <c r="AE37" s="94"/>
      <c r="AF37" s="94"/>
      <c r="AG37" s="94"/>
      <c r="AH37" s="94"/>
    </row>
    <row r="38" spans="1:34" ht="16.5" thickBot="1">
      <c r="A38" s="343"/>
      <c r="B38" s="23" t="s">
        <v>82</v>
      </c>
      <c r="C38" s="251" t="s">
        <v>44</v>
      </c>
      <c r="D38" s="22" t="s">
        <v>5</v>
      </c>
      <c r="E38" s="292" t="s">
        <v>21</v>
      </c>
      <c r="F38" s="293" t="s">
        <v>21</v>
      </c>
      <c r="G38" s="293" t="s">
        <v>21</v>
      </c>
      <c r="H38" s="293" t="s">
        <v>21</v>
      </c>
      <c r="I38" s="293" t="s">
        <v>21</v>
      </c>
      <c r="J38" s="294" t="s">
        <v>21</v>
      </c>
      <c r="K38" s="108"/>
      <c r="L38" s="341" t="s">
        <v>54</v>
      </c>
      <c r="M38" s="344" t="s">
        <v>3</v>
      </c>
      <c r="N38" s="126" t="s">
        <v>28</v>
      </c>
      <c r="O38" s="126" t="s">
        <v>4</v>
      </c>
      <c r="P38" s="146">
        <v>20</v>
      </c>
      <c r="Q38" s="261">
        <v>20</v>
      </c>
      <c r="R38" s="94"/>
      <c r="S38" s="373"/>
      <c r="T38" s="345"/>
      <c r="U38" s="18" t="s">
        <v>9</v>
      </c>
      <c r="V38" s="19" t="s">
        <v>8</v>
      </c>
      <c r="W38" s="27">
        <f>MROUND(C3*0.8586,C5)</f>
        <v>86</v>
      </c>
      <c r="X38" s="67"/>
      <c r="Y38" s="67"/>
      <c r="Z38" s="68"/>
      <c r="AA38" s="68"/>
      <c r="AB38" s="66"/>
      <c r="AC38" s="94"/>
      <c r="AD38" s="94"/>
      <c r="AE38" s="94"/>
      <c r="AF38" s="94"/>
      <c r="AG38" s="94"/>
      <c r="AH38" s="94"/>
    </row>
    <row r="39" spans="1:34" ht="16.5" customHeight="1" thickBot="1">
      <c r="A39" s="16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342"/>
      <c r="M39" s="345"/>
      <c r="N39" s="9" t="s">
        <v>80</v>
      </c>
      <c r="O39" s="6" t="s">
        <v>5</v>
      </c>
      <c r="P39" s="36">
        <f>MROUND((P38+P40)/2,5)</f>
        <v>30</v>
      </c>
      <c r="Q39" s="166">
        <f>MROUND((Q38+Q40)/2,5)</f>
        <v>30</v>
      </c>
      <c r="R39" s="94"/>
      <c r="S39" s="373"/>
      <c r="T39" s="345"/>
      <c r="U39" s="6" t="s">
        <v>10</v>
      </c>
      <c r="V39" s="20" t="s">
        <v>11</v>
      </c>
      <c r="W39" s="69"/>
      <c r="X39" s="30">
        <f>MROUND(C3*0.8807,C5)</f>
        <v>88</v>
      </c>
      <c r="Y39" s="70"/>
      <c r="Z39" s="71"/>
      <c r="AA39" s="71"/>
      <c r="AB39" s="66"/>
      <c r="AC39" s="94"/>
      <c r="AD39" s="94"/>
      <c r="AE39" s="94"/>
      <c r="AF39" s="94"/>
      <c r="AG39" s="94"/>
      <c r="AH39" s="94"/>
    </row>
    <row r="40" spans="1:34" ht="16.5" thickBot="1">
      <c r="A40" s="122"/>
      <c r="B40" s="123" t="s">
        <v>0</v>
      </c>
      <c r="C40" s="124" t="s">
        <v>1</v>
      </c>
      <c r="D40" s="124" t="s">
        <v>2</v>
      </c>
      <c r="E40" s="103" t="s">
        <v>57</v>
      </c>
      <c r="F40" s="104" t="s">
        <v>58</v>
      </c>
      <c r="G40" s="105" t="s">
        <v>59</v>
      </c>
      <c r="H40" s="104" t="s">
        <v>60</v>
      </c>
      <c r="I40" s="105" t="s">
        <v>61</v>
      </c>
      <c r="J40" s="299" t="s">
        <v>62</v>
      </c>
      <c r="K40" s="94"/>
      <c r="L40" s="342"/>
      <c r="M40" s="345"/>
      <c r="N40" s="111" t="s">
        <v>31</v>
      </c>
      <c r="O40" s="7" t="s">
        <v>5</v>
      </c>
      <c r="P40" s="190">
        <f>MROUND(P41*0.85,2.5)</f>
        <v>42.5</v>
      </c>
      <c r="Q40" s="328">
        <f>MROUND(Q41*0.85,2.5)</f>
        <v>42.5</v>
      </c>
      <c r="R40" s="94"/>
      <c r="S40" s="373"/>
      <c r="T40" s="345"/>
      <c r="U40" s="6" t="s">
        <v>12</v>
      </c>
      <c r="V40" s="20" t="s">
        <v>13</v>
      </c>
      <c r="W40" s="69"/>
      <c r="X40" s="73"/>
      <c r="Y40" s="72">
        <f>MROUND(C3*0.9028,C5)</f>
        <v>90</v>
      </c>
      <c r="Z40" s="71"/>
      <c r="AA40" s="71"/>
      <c r="AB40" s="66"/>
      <c r="AC40" s="94"/>
      <c r="AD40" s="94"/>
      <c r="AE40" s="94"/>
      <c r="AF40" s="94"/>
      <c r="AG40" s="94"/>
      <c r="AH40" s="94"/>
    </row>
    <row r="41" spans="1:34" ht="15.75" customHeight="1" thickBot="1">
      <c r="A41" s="363" t="s">
        <v>86</v>
      </c>
      <c r="B41" s="366" t="s">
        <v>25</v>
      </c>
      <c r="C41" s="265" t="s">
        <v>28</v>
      </c>
      <c r="D41" s="18" t="s">
        <v>4</v>
      </c>
      <c r="E41" s="303"/>
      <c r="F41" s="146">
        <v>20</v>
      </c>
      <c r="G41" s="28">
        <v>20</v>
      </c>
      <c r="H41" s="136">
        <v>20</v>
      </c>
      <c r="I41" s="143"/>
      <c r="J41" s="208"/>
      <c r="K41" s="94"/>
      <c r="L41" s="342"/>
      <c r="M41" s="345"/>
      <c r="N41" s="18" t="s">
        <v>55</v>
      </c>
      <c r="O41" s="18" t="s">
        <v>56</v>
      </c>
      <c r="P41" s="146">
        <f>MROUND(C3*0.5,C5)</f>
        <v>50</v>
      </c>
      <c r="Q41" s="261">
        <f>MROUND(C3*0.5,C5)</f>
        <v>50</v>
      </c>
      <c r="R41" s="94"/>
      <c r="S41" s="373"/>
      <c r="T41" s="345"/>
      <c r="U41" s="269" t="s">
        <v>14</v>
      </c>
      <c r="V41" s="21" t="s">
        <v>15</v>
      </c>
      <c r="W41" s="76"/>
      <c r="X41" s="77"/>
      <c r="Y41" s="212"/>
      <c r="Z41" s="78">
        <f>MROUND(C3*0.9249,C5)</f>
        <v>92</v>
      </c>
      <c r="AA41" s="71"/>
      <c r="AB41" s="66"/>
      <c r="AC41" s="94"/>
      <c r="AD41" s="94"/>
      <c r="AE41" s="94"/>
      <c r="AF41" s="94"/>
      <c r="AG41" s="94"/>
      <c r="AH41" s="94"/>
    </row>
    <row r="42" spans="1:34" ht="15.75">
      <c r="A42" s="364"/>
      <c r="B42" s="367"/>
      <c r="C42" s="266" t="s">
        <v>29</v>
      </c>
      <c r="D42" s="6" t="s">
        <v>5</v>
      </c>
      <c r="E42" s="304"/>
      <c r="F42" s="36">
        <f>MROUND((F41+F43)/2,10)</f>
        <v>30</v>
      </c>
      <c r="G42" s="30">
        <f>MROUND((G41+G43)/2,10)</f>
        <v>30</v>
      </c>
      <c r="H42" s="30">
        <f>MROUND((H41+H43)/2,10)</f>
        <v>30</v>
      </c>
      <c r="I42" s="140"/>
      <c r="J42" s="209"/>
      <c r="K42" s="94"/>
      <c r="L42" s="342"/>
      <c r="M42" s="345"/>
      <c r="N42" s="13" t="s">
        <v>35</v>
      </c>
      <c r="O42" s="347" t="s">
        <v>5</v>
      </c>
      <c r="P42" s="260">
        <f>MROUND(C3*0.6,C5)</f>
        <v>60</v>
      </c>
      <c r="Q42" s="326">
        <f>MROUND(C3*0.6,C5)</f>
        <v>60</v>
      </c>
      <c r="R42" s="94"/>
      <c r="S42" s="373"/>
      <c r="T42" s="345"/>
      <c r="U42" s="18" t="s">
        <v>27</v>
      </c>
      <c r="V42" s="19" t="s">
        <v>8</v>
      </c>
      <c r="W42" s="27">
        <f>MROUND(C3*0.762,C5)</f>
        <v>76</v>
      </c>
      <c r="X42" s="67"/>
      <c r="Y42" s="213"/>
      <c r="Z42" s="67"/>
      <c r="AA42" s="214"/>
      <c r="AB42" s="211"/>
      <c r="AC42" s="94"/>
      <c r="AD42" s="94"/>
      <c r="AE42" s="94"/>
      <c r="AF42" s="94"/>
      <c r="AG42" s="94"/>
      <c r="AH42" s="94"/>
    </row>
    <row r="43" spans="1:34" ht="16.5" thickBot="1">
      <c r="A43" s="364"/>
      <c r="B43" s="367"/>
      <c r="C43" s="38" t="s">
        <v>30</v>
      </c>
      <c r="D43" s="6" t="s">
        <v>6</v>
      </c>
      <c r="E43" s="304"/>
      <c r="F43" s="194">
        <f>MROUND(F46*0.55,5)</f>
        <v>40</v>
      </c>
      <c r="G43" s="34">
        <f>MROUND(G47*0.55,5)</f>
        <v>35</v>
      </c>
      <c r="H43" s="31">
        <f>MROUND(H48*0.55,5)</f>
        <v>45</v>
      </c>
      <c r="I43" s="140"/>
      <c r="J43" s="209"/>
      <c r="K43" s="108"/>
      <c r="L43" s="342"/>
      <c r="M43" s="346"/>
      <c r="N43" s="264" t="s">
        <v>44</v>
      </c>
      <c r="O43" s="348"/>
      <c r="P43" s="223">
        <f>MROUND(C3*0.55,C5)</f>
        <v>55</v>
      </c>
      <c r="Q43" s="327">
        <f>MROUND(C3*0.55,C5)</f>
        <v>55</v>
      </c>
      <c r="R43" s="94"/>
      <c r="S43" s="373"/>
      <c r="T43" s="345"/>
      <c r="U43" s="269" t="s">
        <v>16</v>
      </c>
      <c r="V43" s="21" t="s">
        <v>11</v>
      </c>
      <c r="W43" s="74"/>
      <c r="X43" s="35">
        <f>MROUND(C3*0.7942,C5)</f>
        <v>79</v>
      </c>
      <c r="Y43" s="75"/>
      <c r="Z43" s="71"/>
      <c r="AA43" s="215"/>
      <c r="AB43" s="211"/>
      <c r="AC43" s="94"/>
      <c r="AD43" s="94"/>
      <c r="AE43" s="94"/>
      <c r="AF43" s="94"/>
      <c r="AG43" s="94"/>
      <c r="AH43" s="94"/>
    </row>
    <row r="44" spans="1:34" ht="15.75">
      <c r="A44" s="364"/>
      <c r="B44" s="367"/>
      <c r="C44" s="38" t="s">
        <v>31</v>
      </c>
      <c r="D44" s="6" t="s">
        <v>6</v>
      </c>
      <c r="E44" s="304"/>
      <c r="F44" s="36">
        <f>MROUND(F46*0.7,2.5)</f>
        <v>52.5</v>
      </c>
      <c r="G44" s="30">
        <f>MROUND(G47*0.7,2.5)</f>
        <v>45</v>
      </c>
      <c r="H44" s="31">
        <f>MROUND(H48*0.7,2.5)</f>
        <v>55</v>
      </c>
      <c r="I44" s="217"/>
      <c r="J44" s="246"/>
      <c r="K44" s="108"/>
      <c r="L44" s="342"/>
      <c r="M44" s="203" t="s">
        <v>52</v>
      </c>
      <c r="N44" s="52" t="s">
        <v>88</v>
      </c>
      <c r="O44" s="329" t="s">
        <v>45</v>
      </c>
      <c r="P44" s="330"/>
      <c r="Q44" s="360" t="s">
        <v>21</v>
      </c>
      <c r="R44" s="94"/>
      <c r="S44" s="373"/>
      <c r="T44" s="345"/>
      <c r="U44" s="269" t="s">
        <v>17</v>
      </c>
      <c r="V44" s="21" t="s">
        <v>13</v>
      </c>
      <c r="W44" s="76"/>
      <c r="X44" s="77"/>
      <c r="Y44" s="78">
        <f>MROUND(C3*0.8264,C5)</f>
        <v>83</v>
      </c>
      <c r="Z44" s="71"/>
      <c r="AA44" s="215"/>
      <c r="AB44" s="211"/>
      <c r="AC44" s="94"/>
      <c r="AD44" s="94"/>
      <c r="AE44" s="94"/>
      <c r="AF44" s="94"/>
      <c r="AG44" s="94"/>
      <c r="AH44" s="94"/>
    </row>
    <row r="45" spans="1:34" ht="16.5" thickBot="1">
      <c r="A45" s="364"/>
      <c r="B45" s="367"/>
      <c r="C45" s="39" t="s">
        <v>32</v>
      </c>
      <c r="D45" s="7" t="s">
        <v>7</v>
      </c>
      <c r="E45" s="305"/>
      <c r="F45" s="147">
        <f>MROUND(F46*0.85,2.5)</f>
        <v>65</v>
      </c>
      <c r="G45" s="33">
        <f>MROUND(G47*0.85,2.5)</f>
        <v>55</v>
      </c>
      <c r="H45" s="138">
        <f>MROUND(H48*0.85,2.5)</f>
        <v>67.5</v>
      </c>
      <c r="I45" s="247"/>
      <c r="J45" s="248"/>
      <c r="K45" s="108"/>
      <c r="L45" s="342"/>
      <c r="M45" s="204" t="s">
        <v>46</v>
      </c>
      <c r="N45" s="54" t="s">
        <v>88</v>
      </c>
      <c r="O45" s="56" t="s">
        <v>45</v>
      </c>
      <c r="P45" s="277"/>
      <c r="Q45" s="361"/>
      <c r="R45" s="94"/>
      <c r="S45" s="373"/>
      <c r="T45" s="345"/>
      <c r="U45" s="269" t="s">
        <v>18</v>
      </c>
      <c r="V45" s="20" t="s">
        <v>15</v>
      </c>
      <c r="W45" s="160"/>
      <c r="X45" s="161"/>
      <c r="Y45" s="162"/>
      <c r="Z45" s="78">
        <f>MROUND(C3*0.8586,C5)</f>
        <v>86</v>
      </c>
      <c r="AA45" s="215"/>
      <c r="AB45" s="211"/>
      <c r="AC45" s="94"/>
      <c r="AD45" s="94"/>
      <c r="AE45" s="94"/>
      <c r="AF45" s="94"/>
      <c r="AG45" s="94"/>
      <c r="AH45" s="94"/>
    </row>
    <row r="46" spans="1:34" ht="16.5" thickBot="1">
      <c r="A46" s="364"/>
      <c r="B46" s="367"/>
      <c r="C46" s="127" t="s">
        <v>35</v>
      </c>
      <c r="D46" s="369" t="s">
        <v>8</v>
      </c>
      <c r="E46" s="306"/>
      <c r="F46" s="300">
        <f>MROUND(C4*0.75,C5)</f>
        <v>75</v>
      </c>
      <c r="G46" s="143"/>
      <c r="H46" s="155"/>
      <c r="I46" s="140"/>
      <c r="J46" s="209"/>
      <c r="K46" s="108"/>
      <c r="L46" s="342"/>
      <c r="M46" s="204" t="s">
        <v>47</v>
      </c>
      <c r="N46" s="54" t="s">
        <v>48</v>
      </c>
      <c r="O46" s="54" t="s">
        <v>6</v>
      </c>
      <c r="P46" s="277"/>
      <c r="Q46" s="361"/>
      <c r="R46" s="94"/>
      <c r="S46" s="373"/>
      <c r="T46" s="346"/>
      <c r="U46" s="7" t="s">
        <v>19</v>
      </c>
      <c r="V46" s="112" t="s">
        <v>8</v>
      </c>
      <c r="W46" s="79"/>
      <c r="X46" s="80"/>
      <c r="Y46" s="24"/>
      <c r="Z46" s="24"/>
      <c r="AA46" s="276">
        <f>MROUND(C3*0.85,C5)</f>
        <v>85</v>
      </c>
      <c r="AB46" s="211"/>
      <c r="AC46" s="94"/>
      <c r="AD46" s="94"/>
      <c r="AE46" s="94"/>
      <c r="AF46" s="94"/>
      <c r="AG46" s="94"/>
      <c r="AH46" s="94"/>
    </row>
    <row r="47" spans="1:34" ht="16.5" customHeight="1" thickBot="1">
      <c r="A47" s="364"/>
      <c r="B47" s="367"/>
      <c r="C47" s="38" t="s">
        <v>69</v>
      </c>
      <c r="D47" s="370"/>
      <c r="E47" s="307"/>
      <c r="F47" s="154"/>
      <c r="G47" s="44">
        <f>MROUND(C4*0.65,C5)</f>
        <v>65</v>
      </c>
      <c r="H47" s="139"/>
      <c r="I47" s="140"/>
      <c r="J47" s="209"/>
      <c r="K47" s="108"/>
      <c r="L47" s="342"/>
      <c r="M47" s="205" t="s">
        <v>53</v>
      </c>
      <c r="N47" s="54" t="s">
        <v>44</v>
      </c>
      <c r="O47" s="54" t="s">
        <v>6</v>
      </c>
      <c r="P47" s="277"/>
      <c r="Q47" s="361"/>
      <c r="R47" s="94"/>
      <c r="S47" s="374"/>
      <c r="T47" s="23" t="s">
        <v>82</v>
      </c>
      <c r="U47" s="23" t="s">
        <v>44</v>
      </c>
      <c r="V47" s="22" t="s">
        <v>5</v>
      </c>
      <c r="W47" s="81" t="s">
        <v>21</v>
      </c>
      <c r="X47" s="82" t="s">
        <v>21</v>
      </c>
      <c r="Y47" s="82" t="s">
        <v>21</v>
      </c>
      <c r="Z47" s="82" t="s">
        <v>21</v>
      </c>
      <c r="AA47" s="82" t="s">
        <v>21</v>
      </c>
      <c r="AB47" s="84"/>
      <c r="AC47" s="94"/>
      <c r="AD47" s="94"/>
      <c r="AE47" s="94"/>
      <c r="AF47" s="94"/>
      <c r="AG47" s="94"/>
      <c r="AH47" s="94"/>
    </row>
    <row r="48" spans="1:34" ht="16.5" customHeight="1" thickBot="1">
      <c r="A48" s="364"/>
      <c r="B48" s="368"/>
      <c r="C48" s="128" t="s">
        <v>70</v>
      </c>
      <c r="D48" s="371"/>
      <c r="E48" s="243"/>
      <c r="F48" s="301"/>
      <c r="G48" s="145"/>
      <c r="H48" s="156">
        <f>MROUND(C4*0.8,C5)</f>
        <v>80</v>
      </c>
      <c r="I48" s="140"/>
      <c r="J48" s="209"/>
      <c r="K48" s="108"/>
      <c r="L48" s="342"/>
      <c r="M48" s="206" t="s">
        <v>49</v>
      </c>
      <c r="N48" s="56" t="s">
        <v>44</v>
      </c>
      <c r="O48" s="56" t="s">
        <v>5</v>
      </c>
      <c r="P48" s="277"/>
      <c r="Q48" s="361"/>
      <c r="R48" s="94"/>
      <c r="S48" s="163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</row>
    <row r="49" spans="1:34" ht="16.5" thickBot="1">
      <c r="A49" s="365"/>
      <c r="B49" s="202" t="s">
        <v>71</v>
      </c>
      <c r="C49" s="130" t="s">
        <v>48</v>
      </c>
      <c r="D49" s="130" t="s">
        <v>6</v>
      </c>
      <c r="E49" s="308"/>
      <c r="F49" s="302">
        <f>MROUND(F46/0.8055*0.7995/2,2.5)</f>
        <v>37.5</v>
      </c>
      <c r="G49" s="157">
        <f>MROUND(G47/0.7977*0.7995/2,2.5)</f>
        <v>32.5</v>
      </c>
      <c r="H49" s="158">
        <f>MROUND(H48/0.8376*0.7995/2,2.5)</f>
        <v>37.5</v>
      </c>
      <c r="I49" s="249"/>
      <c r="J49" s="250"/>
      <c r="K49" s="108"/>
      <c r="L49" s="343"/>
      <c r="M49" s="207" t="s">
        <v>50</v>
      </c>
      <c r="N49" s="58" t="s">
        <v>44</v>
      </c>
      <c r="O49" s="58" t="s">
        <v>5</v>
      </c>
      <c r="P49" s="331"/>
      <c r="Q49" s="362"/>
      <c r="R49" s="94"/>
      <c r="S49" s="132"/>
      <c r="T49" s="228" t="s">
        <v>0</v>
      </c>
      <c r="U49" s="134" t="s">
        <v>1</v>
      </c>
      <c r="V49" s="134" t="s">
        <v>2</v>
      </c>
      <c r="W49" s="103" t="s">
        <v>74</v>
      </c>
      <c r="X49" s="104" t="s">
        <v>75</v>
      </c>
      <c r="Y49" s="125" t="s">
        <v>76</v>
      </c>
      <c r="Z49" s="104" t="s">
        <v>77</v>
      </c>
      <c r="AA49" s="125" t="s">
        <v>78</v>
      </c>
      <c r="AB49" s="131" t="s">
        <v>91</v>
      </c>
      <c r="AC49" s="94"/>
      <c r="AD49" s="94"/>
      <c r="AE49" s="94"/>
      <c r="AF49" s="94"/>
      <c r="AG49" s="94"/>
      <c r="AH49" s="94"/>
    </row>
    <row r="50" spans="1:34" ht="16.5" thickBo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108"/>
      <c r="L50" s="163"/>
      <c r="M50" s="94"/>
      <c r="N50" s="94"/>
      <c r="O50" s="94"/>
      <c r="P50" s="94"/>
      <c r="Q50" s="94"/>
      <c r="R50" s="94"/>
      <c r="S50" s="372" t="s">
        <v>54</v>
      </c>
      <c r="T50" s="344" t="s">
        <v>3</v>
      </c>
      <c r="U50" s="5" t="s">
        <v>28</v>
      </c>
      <c r="V50" s="5" t="s">
        <v>4</v>
      </c>
      <c r="W50" s="28">
        <v>20</v>
      </c>
      <c r="X50" s="28">
        <v>20</v>
      </c>
      <c r="Y50" s="28">
        <v>20</v>
      </c>
      <c r="Z50" s="28">
        <v>20</v>
      </c>
      <c r="AA50" s="85"/>
      <c r="AB50" s="86"/>
      <c r="AC50" s="94"/>
      <c r="AD50" s="94"/>
      <c r="AE50" s="94"/>
      <c r="AF50" s="94"/>
      <c r="AG50" s="94"/>
      <c r="AH50" s="94"/>
    </row>
    <row r="51" spans="1:34" ht="16.5" thickBot="1">
      <c r="A51" s="129"/>
      <c r="B51" s="123" t="s">
        <v>0</v>
      </c>
      <c r="C51" s="124" t="s">
        <v>1</v>
      </c>
      <c r="D51" s="124" t="s">
        <v>2</v>
      </c>
      <c r="E51" s="103" t="s">
        <v>57</v>
      </c>
      <c r="F51" s="104" t="s">
        <v>58</v>
      </c>
      <c r="G51" s="105" t="s">
        <v>59</v>
      </c>
      <c r="H51" s="104" t="s">
        <v>60</v>
      </c>
      <c r="I51" s="105" t="s">
        <v>61</v>
      </c>
      <c r="J51" s="299" t="s">
        <v>62</v>
      </c>
      <c r="K51" s="108"/>
      <c r="L51" s="163"/>
      <c r="M51" s="94"/>
      <c r="N51" s="94"/>
      <c r="O51" s="94"/>
      <c r="P51" s="94"/>
      <c r="Q51" s="94"/>
      <c r="R51" s="94"/>
      <c r="S51" s="373"/>
      <c r="T51" s="345"/>
      <c r="U51" s="9" t="s">
        <v>80</v>
      </c>
      <c r="V51" s="6" t="s">
        <v>5</v>
      </c>
      <c r="W51" s="30">
        <f>MROUND((W50+W52)/2,5)</f>
        <v>30</v>
      </c>
      <c r="X51" s="30">
        <f>MROUND((X50+X52)/2,5)</f>
        <v>30</v>
      </c>
      <c r="Y51" s="30">
        <f>MROUND((Y50+Y52)/2,5)</f>
        <v>30</v>
      </c>
      <c r="Z51" s="30">
        <f>MROUND((Z50+Z52)/2,5)</f>
        <v>30</v>
      </c>
      <c r="AA51" s="87"/>
      <c r="AB51" s="88"/>
      <c r="AC51" s="94"/>
      <c r="AD51" s="94"/>
      <c r="AE51" s="94"/>
      <c r="AF51" s="94"/>
      <c r="AG51" s="94"/>
      <c r="AH51" s="94"/>
    </row>
    <row r="52" spans="1:34" ht="15.75" customHeight="1" thickBot="1">
      <c r="A52" s="341" t="s">
        <v>54</v>
      </c>
      <c r="B52" s="344" t="s">
        <v>3</v>
      </c>
      <c r="C52" s="126" t="s">
        <v>28</v>
      </c>
      <c r="D52" s="126" t="s">
        <v>4</v>
      </c>
      <c r="E52" s="297">
        <v>20</v>
      </c>
      <c r="F52" s="298">
        <v>20</v>
      </c>
      <c r="G52" s="35">
        <v>20</v>
      </c>
      <c r="H52" s="35">
        <v>20</v>
      </c>
      <c r="I52" s="310"/>
      <c r="J52" s="186"/>
      <c r="K52" s="108"/>
      <c r="L52" s="163"/>
      <c r="M52" s="94"/>
      <c r="N52" s="94"/>
      <c r="O52" s="94"/>
      <c r="P52" s="94"/>
      <c r="Q52" s="94"/>
      <c r="R52" s="94"/>
      <c r="S52" s="373"/>
      <c r="T52" s="345"/>
      <c r="U52" s="111" t="s">
        <v>31</v>
      </c>
      <c r="V52" s="7" t="s">
        <v>5</v>
      </c>
      <c r="W52" s="40">
        <f>MROUND(W53*0.85,2.5)</f>
        <v>42.5</v>
      </c>
      <c r="X52" s="40">
        <f>MROUND(X53*0.85,2.5)</f>
        <v>42.5</v>
      </c>
      <c r="Y52" s="40">
        <f>MROUND(Y53*0.85,2.5)</f>
        <v>42.5</v>
      </c>
      <c r="Z52" s="40">
        <f>MROUND(Z53*0.85,2.5)</f>
        <v>42.5</v>
      </c>
      <c r="AA52" s="87"/>
      <c r="AB52" s="88"/>
      <c r="AC52" s="94"/>
      <c r="AD52" s="94"/>
      <c r="AE52" s="94"/>
      <c r="AF52" s="94"/>
      <c r="AG52" s="94"/>
      <c r="AH52" s="94"/>
    </row>
    <row r="53" spans="1:34" ht="15.75">
      <c r="A53" s="342"/>
      <c r="B53" s="345"/>
      <c r="C53" s="9" t="s">
        <v>80</v>
      </c>
      <c r="D53" s="6" t="s">
        <v>5</v>
      </c>
      <c r="E53" s="29">
        <f>MROUND((E52+E54)/2,5)</f>
        <v>30</v>
      </c>
      <c r="F53" s="36">
        <f>MROUND((F52+F54)/2,5)</f>
        <v>30</v>
      </c>
      <c r="G53" s="30">
        <f>MROUND((G52+G54)/2,5)</f>
        <v>30</v>
      </c>
      <c r="H53" s="30">
        <f>MROUND((H52+H54)/2,5)</f>
        <v>30</v>
      </c>
      <c r="I53" s="311"/>
      <c r="J53" s="187"/>
      <c r="K53" s="108"/>
      <c r="L53" s="163"/>
      <c r="M53" s="94"/>
      <c r="N53" s="94"/>
      <c r="O53" s="94"/>
      <c r="P53" s="94"/>
      <c r="Q53" s="94"/>
      <c r="R53" s="94"/>
      <c r="S53" s="373"/>
      <c r="T53" s="345"/>
      <c r="U53" s="18" t="s">
        <v>55</v>
      </c>
      <c r="V53" s="18" t="s">
        <v>56</v>
      </c>
      <c r="W53" s="27">
        <f>MROUND(C3*0.5,C5)</f>
        <v>50</v>
      </c>
      <c r="X53" s="28">
        <f>MROUND(C3*0.5,C5)</f>
        <v>50</v>
      </c>
      <c r="Y53" s="28">
        <f>MROUND(C3*0.5,C5)</f>
        <v>50</v>
      </c>
      <c r="Z53" s="28">
        <f>MROUND(C3*0.5,C5)</f>
        <v>50</v>
      </c>
      <c r="AA53" s="87"/>
      <c r="AB53" s="88"/>
      <c r="AC53" s="94"/>
      <c r="AD53" s="94"/>
      <c r="AE53" s="94"/>
      <c r="AF53" s="94"/>
      <c r="AG53" s="94"/>
      <c r="AH53" s="94"/>
    </row>
    <row r="54" spans="1:34" ht="16.5" thickBot="1">
      <c r="A54" s="342"/>
      <c r="B54" s="345"/>
      <c r="C54" s="111" t="s">
        <v>31</v>
      </c>
      <c r="D54" s="7" t="s">
        <v>5</v>
      </c>
      <c r="E54" s="233">
        <f>MROUND(E55*0.85,2.5)</f>
        <v>42.5</v>
      </c>
      <c r="F54" s="190">
        <f>MROUND(F55*0.85,2.5)</f>
        <v>42.5</v>
      </c>
      <c r="G54" s="40">
        <f>MROUND(G55*0.85,2.5)</f>
        <v>42.5</v>
      </c>
      <c r="H54" s="40">
        <f>MROUND(H55*0.85,2.5)</f>
        <v>42.5</v>
      </c>
      <c r="I54" s="312"/>
      <c r="J54" s="188"/>
      <c r="K54" s="108"/>
      <c r="L54" s="163"/>
      <c r="M54" s="94"/>
      <c r="N54" s="94"/>
      <c r="O54" s="94"/>
      <c r="P54" s="94"/>
      <c r="Q54" s="94"/>
      <c r="R54" s="94"/>
      <c r="S54" s="373"/>
      <c r="T54" s="345"/>
      <c r="U54" s="13" t="s">
        <v>35</v>
      </c>
      <c r="V54" s="355" t="s">
        <v>5</v>
      </c>
      <c r="W54" s="256">
        <f>MROUND(C3*0.6,C5)</f>
        <v>60</v>
      </c>
      <c r="X54" s="256">
        <f>MROUND(C3*0.6,C5)</f>
        <v>60</v>
      </c>
      <c r="Y54" s="256">
        <f>MROUND(C3*0.6,C5)</f>
        <v>60</v>
      </c>
      <c r="Z54" s="256">
        <f>MROUND(C3*0.6,C5)</f>
        <v>60</v>
      </c>
      <c r="AA54" s="170"/>
      <c r="AB54" s="171"/>
      <c r="AC54" s="94"/>
      <c r="AD54" s="94"/>
      <c r="AE54" s="94"/>
      <c r="AF54" s="94"/>
      <c r="AG54" s="94"/>
      <c r="AH54" s="94"/>
    </row>
    <row r="55" spans="1:34" ht="16.5" thickBot="1">
      <c r="A55" s="342"/>
      <c r="B55" s="345"/>
      <c r="C55" s="18" t="s">
        <v>55</v>
      </c>
      <c r="D55" s="18" t="s">
        <v>56</v>
      </c>
      <c r="E55" s="27">
        <f>MROUND(C3*0.5,C5)</f>
        <v>50</v>
      </c>
      <c r="F55" s="146">
        <f>MROUND(C3*0.5,C5)</f>
        <v>50</v>
      </c>
      <c r="G55" s="28">
        <f>MROUND(C3*0.5,C5)</f>
        <v>50</v>
      </c>
      <c r="H55" s="28">
        <f>MROUND(C3*0.5,C5)</f>
        <v>50</v>
      </c>
      <c r="I55" s="313"/>
      <c r="J55" s="258"/>
      <c r="K55" s="108"/>
      <c r="L55" s="163"/>
      <c r="M55" s="94"/>
      <c r="N55" s="94"/>
      <c r="O55" s="94"/>
      <c r="P55" s="94"/>
      <c r="Q55" s="94"/>
      <c r="R55" s="94"/>
      <c r="S55" s="373"/>
      <c r="T55" s="346"/>
      <c r="U55" s="264" t="s">
        <v>44</v>
      </c>
      <c r="V55" s="348"/>
      <c r="W55" s="227">
        <f>MROUND(C3*0.55,C5)</f>
        <v>55</v>
      </c>
      <c r="X55" s="227">
        <f>MROUND(C3*0.55,C5)</f>
        <v>55</v>
      </c>
      <c r="Y55" s="227">
        <f>MROUND(C3*0.55,C5)</f>
        <v>55</v>
      </c>
      <c r="Z55" s="227">
        <f>MROUND(C3*0.55,C5)</f>
        <v>55</v>
      </c>
      <c r="AA55" s="172"/>
      <c r="AB55" s="173"/>
      <c r="AC55" s="94"/>
      <c r="AD55" s="94"/>
      <c r="AE55" s="94"/>
      <c r="AF55" s="94"/>
      <c r="AG55" s="94"/>
      <c r="AH55" s="94"/>
    </row>
    <row r="56" spans="1:34" ht="15.75">
      <c r="A56" s="342"/>
      <c r="B56" s="345"/>
      <c r="C56" s="13" t="s">
        <v>35</v>
      </c>
      <c r="D56" s="347" t="s">
        <v>5</v>
      </c>
      <c r="E56" s="255">
        <f>MROUND(C3*0.6,C5)</f>
        <v>60</v>
      </c>
      <c r="F56" s="309">
        <f>MROUND(C3*0.6,C5)</f>
        <v>60</v>
      </c>
      <c r="G56" s="256">
        <f>MROUND(C3*0.6,C5)</f>
        <v>60</v>
      </c>
      <c r="H56" s="256">
        <f>MROUND(C3*0.6,C5)</f>
        <v>60</v>
      </c>
      <c r="I56" s="314"/>
      <c r="J56" s="257"/>
      <c r="K56" s="108"/>
      <c r="L56" s="163"/>
      <c r="M56" s="94"/>
      <c r="N56" s="94"/>
      <c r="O56" s="94"/>
      <c r="P56" s="94"/>
      <c r="Q56" s="94"/>
      <c r="R56" s="94"/>
      <c r="S56" s="373"/>
      <c r="T56" s="53" t="s">
        <v>52</v>
      </c>
      <c r="U56" s="52" t="s">
        <v>88</v>
      </c>
      <c r="V56" s="53" t="s">
        <v>45</v>
      </c>
      <c r="W56" s="349" t="s">
        <v>51</v>
      </c>
      <c r="X56" s="350"/>
      <c r="Y56" s="350"/>
      <c r="Z56" s="356"/>
      <c r="AA56" s="62"/>
      <c r="AB56" s="63"/>
      <c r="AC56" s="94"/>
      <c r="AD56" s="94"/>
      <c r="AE56" s="94"/>
      <c r="AF56" s="94"/>
      <c r="AG56" s="94"/>
      <c r="AH56" s="94"/>
    </row>
    <row r="57" spans="1:34" ht="16.5" customHeight="1" thickBot="1">
      <c r="A57" s="342"/>
      <c r="B57" s="346"/>
      <c r="C57" s="264" t="s">
        <v>44</v>
      </c>
      <c r="D57" s="348"/>
      <c r="E57" s="159">
        <f>MROUND(C3*0.55,C5)</f>
        <v>55</v>
      </c>
      <c r="F57" s="223">
        <f>MROUND(C3*0.55,C5)</f>
        <v>55</v>
      </c>
      <c r="G57" s="227">
        <f>MROUND(C3*0.55,C5)</f>
        <v>55</v>
      </c>
      <c r="H57" s="227">
        <f>MROUND(C3*0.55,C5)</f>
        <v>55</v>
      </c>
      <c r="I57" s="315"/>
      <c r="J57" s="189"/>
      <c r="K57" s="108"/>
      <c r="L57" s="163"/>
      <c r="M57" s="94"/>
      <c r="N57" s="94"/>
      <c r="O57" s="94"/>
      <c r="P57" s="94"/>
      <c r="Q57" s="94"/>
      <c r="R57" s="94"/>
      <c r="S57" s="373"/>
      <c r="T57" s="51" t="s">
        <v>46</v>
      </c>
      <c r="U57" s="54" t="s">
        <v>88</v>
      </c>
      <c r="V57" s="51" t="s">
        <v>45</v>
      </c>
      <c r="W57" s="351"/>
      <c r="X57" s="352"/>
      <c r="Y57" s="352"/>
      <c r="Z57" s="357"/>
      <c r="AA57" s="15"/>
      <c r="AB57" s="60"/>
      <c r="AC57" s="94"/>
      <c r="AD57" s="94"/>
      <c r="AE57" s="94"/>
      <c r="AF57" s="94"/>
      <c r="AG57" s="94"/>
      <c r="AH57" s="94"/>
    </row>
    <row r="58" spans="1:34" ht="15.75" customHeight="1">
      <c r="A58" s="342"/>
      <c r="B58" s="203" t="s">
        <v>52</v>
      </c>
      <c r="C58" s="52" t="s">
        <v>88</v>
      </c>
      <c r="D58" s="53" t="s">
        <v>45</v>
      </c>
      <c r="E58" s="349" t="s">
        <v>79</v>
      </c>
      <c r="F58" s="350"/>
      <c r="G58" s="350"/>
      <c r="H58" s="350"/>
      <c r="I58" s="316"/>
      <c r="J58" s="199"/>
      <c r="K58" s="108"/>
      <c r="L58" s="163"/>
      <c r="M58" s="94"/>
      <c r="N58" s="94"/>
      <c r="O58" s="94"/>
      <c r="P58" s="94"/>
      <c r="Q58" s="94"/>
      <c r="R58" s="94"/>
      <c r="S58" s="373"/>
      <c r="T58" s="51" t="s">
        <v>47</v>
      </c>
      <c r="U58" s="54" t="s">
        <v>48</v>
      </c>
      <c r="V58" s="55" t="s">
        <v>6</v>
      </c>
      <c r="W58" s="351"/>
      <c r="X58" s="352"/>
      <c r="Y58" s="352"/>
      <c r="Z58" s="357"/>
      <c r="AA58" s="15"/>
      <c r="AB58" s="60"/>
      <c r="AC58" s="94"/>
      <c r="AD58" s="94"/>
      <c r="AE58" s="94"/>
      <c r="AF58" s="94"/>
      <c r="AG58" s="94"/>
      <c r="AH58" s="94"/>
    </row>
    <row r="59" spans="1:34" ht="15.75" customHeight="1">
      <c r="A59" s="342"/>
      <c r="B59" s="204" t="s">
        <v>46</v>
      </c>
      <c r="C59" s="54" t="s">
        <v>88</v>
      </c>
      <c r="D59" s="51" t="s">
        <v>45</v>
      </c>
      <c r="E59" s="351"/>
      <c r="F59" s="352"/>
      <c r="G59" s="352"/>
      <c r="H59" s="352"/>
      <c r="I59" s="317"/>
      <c r="J59" s="200"/>
      <c r="K59" s="108"/>
      <c r="L59" s="163"/>
      <c r="M59" s="94"/>
      <c r="N59" s="94"/>
      <c r="O59" s="94"/>
      <c r="P59" s="94"/>
      <c r="Q59" s="94"/>
      <c r="R59" s="94"/>
      <c r="S59" s="373"/>
      <c r="T59" s="57" t="s">
        <v>53</v>
      </c>
      <c r="U59" s="54" t="s">
        <v>44</v>
      </c>
      <c r="V59" s="55" t="s">
        <v>6</v>
      </c>
      <c r="W59" s="351"/>
      <c r="X59" s="352"/>
      <c r="Y59" s="352"/>
      <c r="Z59" s="357"/>
      <c r="AA59" s="15"/>
      <c r="AB59" s="60"/>
      <c r="AC59" s="94"/>
      <c r="AD59" s="94"/>
      <c r="AE59" s="94"/>
      <c r="AF59" s="94"/>
      <c r="AG59" s="94"/>
      <c r="AH59" s="94"/>
    </row>
    <row r="60" spans="1:34" ht="15.75" customHeight="1">
      <c r="A60" s="342"/>
      <c r="B60" s="204" t="s">
        <v>47</v>
      </c>
      <c r="C60" s="54" t="s">
        <v>48</v>
      </c>
      <c r="D60" s="55" t="s">
        <v>6</v>
      </c>
      <c r="E60" s="351"/>
      <c r="F60" s="352"/>
      <c r="G60" s="352"/>
      <c r="H60" s="352"/>
      <c r="I60" s="317"/>
      <c r="J60" s="200"/>
      <c r="K60" s="108"/>
      <c r="L60" s="163"/>
      <c r="M60" s="94"/>
      <c r="N60" s="94"/>
      <c r="O60" s="94"/>
      <c r="P60" s="94"/>
      <c r="Q60" s="94"/>
      <c r="R60" s="94"/>
      <c r="S60" s="373"/>
      <c r="T60" s="56" t="s">
        <v>49</v>
      </c>
      <c r="U60" s="56" t="s">
        <v>44</v>
      </c>
      <c r="V60" s="51" t="s">
        <v>5</v>
      </c>
      <c r="W60" s="351"/>
      <c r="X60" s="352"/>
      <c r="Y60" s="352"/>
      <c r="Z60" s="357"/>
      <c r="AA60" s="15"/>
      <c r="AB60" s="60"/>
      <c r="AC60" s="94"/>
      <c r="AD60" s="94"/>
      <c r="AE60" s="94"/>
      <c r="AF60" s="94"/>
      <c r="AG60" s="94"/>
      <c r="AH60" s="94"/>
    </row>
    <row r="61" spans="1:34" ht="16.5" thickBot="1">
      <c r="A61" s="342"/>
      <c r="B61" s="205" t="s">
        <v>53</v>
      </c>
      <c r="C61" s="54" t="s">
        <v>44</v>
      </c>
      <c r="D61" s="55" t="s">
        <v>6</v>
      </c>
      <c r="E61" s="351"/>
      <c r="F61" s="352"/>
      <c r="G61" s="352"/>
      <c r="H61" s="352"/>
      <c r="I61" s="317"/>
      <c r="J61" s="200"/>
      <c r="K61" s="108"/>
      <c r="L61" s="163"/>
      <c r="M61" s="94"/>
      <c r="N61" s="94"/>
      <c r="O61" s="94"/>
      <c r="P61" s="94"/>
      <c r="Q61" s="94"/>
      <c r="R61" s="94"/>
      <c r="S61" s="374"/>
      <c r="T61" s="58" t="s">
        <v>50</v>
      </c>
      <c r="U61" s="58" t="s">
        <v>44</v>
      </c>
      <c r="V61" s="59" t="s">
        <v>5</v>
      </c>
      <c r="W61" s="353"/>
      <c r="X61" s="354"/>
      <c r="Y61" s="354"/>
      <c r="Z61" s="358"/>
      <c r="AA61" s="16"/>
      <c r="AB61" s="61"/>
      <c r="AC61" s="94"/>
      <c r="AD61" s="94"/>
      <c r="AE61" s="94"/>
      <c r="AF61" s="94"/>
      <c r="AG61" s="94"/>
      <c r="AH61" s="94"/>
    </row>
    <row r="62" spans="1:34" ht="16.5" customHeight="1">
      <c r="A62" s="342"/>
      <c r="B62" s="206" t="s">
        <v>49</v>
      </c>
      <c r="C62" s="56" t="s">
        <v>44</v>
      </c>
      <c r="D62" s="51" t="s">
        <v>5</v>
      </c>
      <c r="E62" s="351"/>
      <c r="F62" s="352"/>
      <c r="G62" s="352"/>
      <c r="H62" s="352"/>
      <c r="I62" s="317"/>
      <c r="J62" s="200"/>
      <c r="K62" s="108"/>
      <c r="L62" s="163"/>
      <c r="M62" s="94"/>
      <c r="N62" s="94"/>
      <c r="O62" s="94"/>
      <c r="P62" s="94"/>
      <c r="Q62" s="94"/>
      <c r="R62" s="94"/>
      <c r="S62" s="163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</row>
    <row r="63" spans="1:34" ht="16.5" thickBot="1">
      <c r="A63" s="343"/>
      <c r="B63" s="207" t="s">
        <v>50</v>
      </c>
      <c r="C63" s="58" t="s">
        <v>44</v>
      </c>
      <c r="D63" s="59" t="s">
        <v>5</v>
      </c>
      <c r="E63" s="353"/>
      <c r="F63" s="354"/>
      <c r="G63" s="354"/>
      <c r="H63" s="354"/>
      <c r="I63" s="318"/>
      <c r="J63" s="201"/>
      <c r="K63" s="108"/>
      <c r="L63" s="163"/>
      <c r="M63" s="94"/>
      <c r="N63" s="94"/>
      <c r="O63" s="94"/>
      <c r="P63" s="94"/>
      <c r="Q63" s="94"/>
      <c r="R63" s="94"/>
      <c r="S63" s="163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</row>
    <row r="64" spans="1:34" ht="15.75">
      <c r="A64" s="163"/>
      <c r="B64" s="94"/>
      <c r="C64" s="94"/>
      <c r="D64" s="94"/>
      <c r="E64" s="94"/>
      <c r="F64" s="94"/>
      <c r="G64" s="94"/>
      <c r="H64" s="94"/>
      <c r="I64" s="94"/>
      <c r="J64" s="94"/>
      <c r="K64" s="108"/>
      <c r="L64" s="163"/>
      <c r="M64" s="94"/>
      <c r="N64" s="94"/>
      <c r="O64" s="94"/>
      <c r="P64" s="94"/>
      <c r="Q64" s="94"/>
      <c r="R64" s="94"/>
      <c r="S64" s="163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</row>
    <row r="65" spans="1:34" ht="15.75" customHeight="1">
      <c r="A65" s="163"/>
      <c r="B65" s="94"/>
      <c r="C65" s="94"/>
      <c r="D65" s="94"/>
      <c r="E65" s="94"/>
      <c r="F65" s="94"/>
      <c r="G65" s="94"/>
      <c r="H65" s="94"/>
      <c r="I65" s="94"/>
      <c r="J65" s="94"/>
      <c r="K65" s="108"/>
      <c r="L65" s="163"/>
      <c r="M65" s="94"/>
      <c r="N65" s="94"/>
      <c r="O65" s="94"/>
      <c r="P65" s="94"/>
      <c r="Q65" s="94"/>
      <c r="R65" s="94"/>
      <c r="S65" s="163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</row>
    <row r="66" spans="1:34">
      <c r="A66" s="16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163"/>
      <c r="M66" s="94"/>
      <c r="N66" s="94"/>
      <c r="O66" s="94"/>
      <c r="P66" s="94"/>
      <c r="Q66" s="94"/>
      <c r="R66" s="94"/>
      <c r="S66" s="163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</row>
    <row r="67" spans="1:34">
      <c r="A67" s="16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163"/>
      <c r="M67" s="94"/>
      <c r="N67" s="94"/>
      <c r="O67" s="94"/>
      <c r="P67" s="94"/>
      <c r="Q67" s="94"/>
      <c r="R67" s="94"/>
      <c r="S67" s="163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</row>
    <row r="68" spans="1:34">
      <c r="A68" s="16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163"/>
      <c r="M68" s="94"/>
      <c r="N68" s="94"/>
      <c r="O68" s="94"/>
      <c r="P68" s="94"/>
      <c r="Q68" s="94"/>
      <c r="R68" s="94"/>
      <c r="S68" s="163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</row>
    <row r="69" spans="1:34">
      <c r="A69" s="16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163"/>
      <c r="M69" s="94"/>
      <c r="N69" s="94"/>
      <c r="O69" s="94"/>
      <c r="P69" s="94"/>
      <c r="Q69" s="94"/>
      <c r="R69" s="94"/>
      <c r="S69" s="163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</row>
    <row r="70" spans="1:34">
      <c r="A70" s="16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163"/>
      <c r="M70" s="94"/>
      <c r="N70" s="94"/>
      <c r="O70" s="94"/>
      <c r="P70" s="94"/>
      <c r="Q70" s="94"/>
      <c r="R70" s="94"/>
      <c r="S70" s="163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</row>
    <row r="71" spans="1:34">
      <c r="A71" s="16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163"/>
      <c r="M71" s="94"/>
      <c r="N71" s="94"/>
      <c r="O71" s="94"/>
      <c r="P71" s="94"/>
      <c r="Q71" s="94"/>
      <c r="R71" s="94"/>
      <c r="S71" s="163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</row>
    <row r="72" spans="1:34">
      <c r="A72" s="16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163"/>
      <c r="M72" s="94"/>
      <c r="N72" s="94"/>
      <c r="O72" s="94"/>
      <c r="P72" s="94"/>
      <c r="Q72" s="94"/>
      <c r="R72" s="94"/>
      <c r="S72" s="163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</row>
  </sheetData>
  <mergeCells count="36">
    <mergeCell ref="S33:S47"/>
    <mergeCell ref="S8:S30"/>
    <mergeCell ref="T8:T16"/>
    <mergeCell ref="AB8:AB30"/>
    <mergeCell ref="A8:A21"/>
    <mergeCell ref="B8:B17"/>
    <mergeCell ref="L8:L20"/>
    <mergeCell ref="M8:M13"/>
    <mergeCell ref="D13:D15"/>
    <mergeCell ref="M14:M19"/>
    <mergeCell ref="T17:T25"/>
    <mergeCell ref="W27:Z30"/>
    <mergeCell ref="D29:D31"/>
    <mergeCell ref="V54:V55"/>
    <mergeCell ref="W56:Z61"/>
    <mergeCell ref="B24:B37"/>
    <mergeCell ref="A24:A38"/>
    <mergeCell ref="D36:D37"/>
    <mergeCell ref="Q44:Q49"/>
    <mergeCell ref="T33:T46"/>
    <mergeCell ref="A41:A49"/>
    <mergeCell ref="B41:B48"/>
    <mergeCell ref="D46:D48"/>
    <mergeCell ref="A52:A63"/>
    <mergeCell ref="B52:B57"/>
    <mergeCell ref="S50:S61"/>
    <mergeCell ref="T50:T55"/>
    <mergeCell ref="D56:D57"/>
    <mergeCell ref="O32:O34"/>
    <mergeCell ref="E18:I21"/>
    <mergeCell ref="L38:L49"/>
    <mergeCell ref="M38:M43"/>
    <mergeCell ref="O42:O43"/>
    <mergeCell ref="E58:H63"/>
    <mergeCell ref="M23:M34"/>
    <mergeCell ref="L23:L35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UNTP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Bazsi</cp:lastModifiedBy>
  <dcterms:created xsi:type="dcterms:W3CDTF">2020-02-19T13:42:45Z</dcterms:created>
  <dcterms:modified xsi:type="dcterms:W3CDTF">2021-09-23T16:29:39Z</dcterms:modified>
</cp:coreProperties>
</file>